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7.xml" ContentType="application/vnd.openxmlformats-officedocument.spreadsheetml.comments+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https://d.docs.live.net/14b24b85666c852b/ドキュメント/0新規/マネー本/"/>
    </mc:Choice>
  </mc:AlternateContent>
  <xr:revisionPtr revIDLastSave="1135" documentId="8_{35F7C6D6-AAAC-4668-98EE-F0DDAA2977E8}" xr6:coauthVersionLast="47" xr6:coauthVersionMax="47" xr10:uidLastSave="{11C6C92E-C3E4-4916-8F40-2C7702476E53}"/>
  <bookViews>
    <workbookView xWindow="-110" yWindow="-110" windowWidth="19420" windowHeight="10300" xr2:uid="{00000000-000D-0000-FFFF-FFFF00000000}"/>
  </bookViews>
  <sheets>
    <sheet name="表紙" sheetId="30" r:id="rId1"/>
    <sheet name="目次" sheetId="43" r:id="rId2"/>
    <sheet name="まるＬM" sheetId="38" r:id="rId3"/>
    <sheet name="可処分所得" sheetId="36" r:id="rId4"/>
    <sheet name="年金収入" sheetId="35" r:id="rId5"/>
    <sheet name="住居費・教育費" sheetId="39" r:id="rId6"/>
    <sheet name="基礎生活費" sheetId="40" r:id="rId7"/>
    <sheet name="その他" sheetId="41" r:id="rId8"/>
    <sheet name="家計BS" sheetId="32" r:id="rId9"/>
    <sheet name="CF表" sheetId="6" r:id="rId10"/>
    <sheet name="ライフイベント表" sheetId="26" r:id="rId11"/>
    <sheet name="あなたの源泉徴収票" sheetId="7" r:id="rId12"/>
    <sheet name="配偶者の源泉徴収票" sheetId="22" r:id="rId13"/>
    <sheet name="退職一時金" sheetId="23" r:id="rId14"/>
    <sheet name="企業年金" sheetId="8" state="hidden" r:id="rId15"/>
    <sheet name="あなたの公的年金" sheetId="10" state="hidden" r:id="rId16"/>
    <sheet name="配偶者の公的年金" sheetId="11" state="hidden" r:id="rId17"/>
    <sheet name="雇用保険" sheetId="42" r:id="rId18"/>
    <sheet name="教育費検討S" sheetId="13" r:id="rId19"/>
    <sheet name="住居費" sheetId="33" state="hidden" r:id="rId20"/>
    <sheet name="グラフ" sheetId="17" r:id="rId21"/>
    <sheet name="確定拠出年金" sheetId="9" state="hidden" r:id="rId22"/>
    <sheet name="事前準備" sheetId="27" state="hidden" r:id="rId23"/>
    <sheet name="結婚" sheetId="29" state="hidden" r:id="rId24"/>
    <sheet name="基礎生活費②" sheetId="12" state="hidden" r:id="rId25"/>
    <sheet name="住宅購入" sheetId="28" state="hidden" r:id="rId26"/>
    <sheet name="保険" sheetId="34" state="hidden" r:id="rId27"/>
    <sheet name="公年税金など" sheetId="14" state="hidden"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32" l="1"/>
  <c r="B6" i="32"/>
  <c r="Y10" i="35"/>
  <c r="M10" i="35"/>
  <c r="N24" i="38"/>
  <c r="Y9" i="35" s="1"/>
  <c r="F24" i="38"/>
  <c r="M9" i="35" s="1"/>
  <c r="M4" i="35"/>
  <c r="B13" i="36"/>
  <c r="O22" i="38"/>
  <c r="B5" i="36"/>
  <c r="G22" i="38"/>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F16" i="13" l="1"/>
  <c r="D4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P26" i="6"/>
  <c r="AQ26" i="6"/>
  <c r="AR26" i="6"/>
  <c r="AX26" i="6"/>
  <c r="AY26" i="6"/>
  <c r="AZ26" i="6"/>
  <c r="BF26" i="6"/>
  <c r="BG26" i="6"/>
  <c r="BH26" i="6"/>
  <c r="BN26" i="6"/>
  <c r="BO26" i="6"/>
  <c r="BP26"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K9" i="35"/>
  <c r="AS26" i="6" s="1"/>
  <c r="K4" i="35"/>
  <c r="AK24" i="6" s="1"/>
  <c r="F23" i="6"/>
  <c r="G23" i="6"/>
  <c r="H23" i="6"/>
  <c r="I23" i="6"/>
  <c r="J23" i="6"/>
  <c r="K23" i="6"/>
  <c r="L23" i="6"/>
  <c r="M23" i="6"/>
  <c r="N23" i="6"/>
  <c r="O23" i="6"/>
  <c r="P23" i="6"/>
  <c r="Q23" i="6"/>
  <c r="R23" i="6"/>
  <c r="S23" i="6"/>
  <c r="T23" i="6"/>
  <c r="U23" i="6"/>
  <c r="V23" i="6"/>
  <c r="W23" i="6"/>
  <c r="X23" i="6"/>
  <c r="Y23" i="6"/>
  <c r="Z23" i="6"/>
  <c r="AA23" i="6"/>
  <c r="AB23" i="6"/>
  <c r="AC23" i="6"/>
  <c r="AD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AE23" i="6"/>
  <c r="F22" i="6"/>
  <c r="G22" i="6"/>
  <c r="H22" i="6"/>
  <c r="I22" i="6"/>
  <c r="J22" i="6"/>
  <c r="K22" i="6"/>
  <c r="L22" i="6"/>
  <c r="M22" i="6"/>
  <c r="N22" i="6"/>
  <c r="O22" i="6"/>
  <c r="P22" i="6"/>
  <c r="Q22" i="6"/>
  <c r="R22" i="6"/>
  <c r="S22" i="6"/>
  <c r="T22" i="6"/>
  <c r="U22" i="6"/>
  <c r="V22" i="6"/>
  <c r="W22" i="6"/>
  <c r="X22" i="6"/>
  <c r="Y22" i="6"/>
  <c r="Z22" i="6"/>
  <c r="AA22" i="6"/>
  <c r="AB22" i="6"/>
  <c r="AC22" i="6"/>
  <c r="AD22" i="6"/>
  <c r="AZ22" i="6"/>
  <c r="BA22" i="6"/>
  <c r="BB22" i="6"/>
  <c r="BC22" i="6"/>
  <c r="BD22" i="6"/>
  <c r="BE22" i="6"/>
  <c r="BF22" i="6"/>
  <c r="BG22" i="6"/>
  <c r="BH22" i="6"/>
  <c r="BI22" i="6"/>
  <c r="BJ22" i="6"/>
  <c r="BK22" i="6"/>
  <c r="BL22" i="6"/>
  <c r="BM22" i="6"/>
  <c r="BN22" i="6"/>
  <c r="BO22" i="6"/>
  <c r="BP22" i="6"/>
  <c r="BQ22" i="6"/>
  <c r="BR22" i="6"/>
  <c r="BS22" i="6"/>
  <c r="AY22" i="6"/>
  <c r="AF22" i="6"/>
  <c r="AG22" i="6"/>
  <c r="AH22" i="6"/>
  <c r="AI22" i="6"/>
  <c r="AJ22" i="6"/>
  <c r="AK22" i="6"/>
  <c r="AL22" i="6"/>
  <c r="AM22" i="6"/>
  <c r="AN22" i="6"/>
  <c r="AO22" i="6"/>
  <c r="AP22" i="6"/>
  <c r="AQ22" i="6"/>
  <c r="AR22" i="6"/>
  <c r="AS22" i="6"/>
  <c r="AT22" i="6"/>
  <c r="AU22" i="6"/>
  <c r="AV22" i="6"/>
  <c r="AW22" i="6"/>
  <c r="AX22" i="6"/>
  <c r="AE22" i="6"/>
  <c r="B20" i="8"/>
  <c r="B3" i="8"/>
  <c r="I29" i="8"/>
  <c r="I28" i="8"/>
  <c r="I27" i="8"/>
  <c r="K26" i="8"/>
  <c r="I26" i="8"/>
  <c r="I25" i="8"/>
  <c r="E25" i="8"/>
  <c r="I24" i="8"/>
  <c r="I23" i="8"/>
  <c r="K22" i="8"/>
  <c r="K23" i="8" s="1"/>
  <c r="I22" i="8"/>
  <c r="K21" i="8"/>
  <c r="I21" i="8"/>
  <c r="G21" i="8"/>
  <c r="F20" i="8"/>
  <c r="E20" i="8"/>
  <c r="D20" i="8"/>
  <c r="C20" i="8"/>
  <c r="BM26" i="6" l="1"/>
  <c r="BE26" i="6"/>
  <c r="AW26" i="6"/>
  <c r="AO26" i="6"/>
  <c r="AL26" i="6"/>
  <c r="BL26" i="6"/>
  <c r="BD26" i="6"/>
  <c r="AV26" i="6"/>
  <c r="AN26" i="6"/>
  <c r="BS26" i="6"/>
  <c r="BK26" i="6"/>
  <c r="BC26" i="6"/>
  <c r="AU26" i="6"/>
  <c r="AM26" i="6"/>
  <c r="BR26" i="6"/>
  <c r="BJ26" i="6"/>
  <c r="BB26" i="6"/>
  <c r="AT26" i="6"/>
  <c r="BQ26" i="6"/>
  <c r="BI26" i="6"/>
  <c r="BA26" i="6"/>
  <c r="BA24" i="6"/>
  <c r="AJ24" i="6"/>
  <c r="BH24" i="6"/>
  <c r="AR24" i="6"/>
  <c r="BQ24" i="6"/>
  <c r="AS24" i="6"/>
  <c r="BP24" i="6"/>
  <c r="AZ24" i="6"/>
  <c r="BI24" i="6"/>
  <c r="BG24" i="6"/>
  <c r="BF24" i="6"/>
  <c r="BE24" i="6"/>
  <c r="AL24" i="6"/>
  <c r="BL24" i="6"/>
  <c r="BD24" i="6"/>
  <c r="AV24" i="6"/>
  <c r="AN24" i="6"/>
  <c r="AY24" i="6"/>
  <c r="BN24" i="6"/>
  <c r="AX24" i="6"/>
  <c r="AW24" i="6"/>
  <c r="BS24" i="6"/>
  <c r="BK24" i="6"/>
  <c r="BC24" i="6"/>
  <c r="AU24" i="6"/>
  <c r="AM24" i="6"/>
  <c r="BO24" i="6"/>
  <c r="AQ24" i="6"/>
  <c r="AP24" i="6"/>
  <c r="BM24" i="6"/>
  <c r="AO24" i="6"/>
  <c r="BR24" i="6"/>
  <c r="BJ24" i="6"/>
  <c r="BB24" i="6"/>
  <c r="AT24" i="6"/>
  <c r="K28" i="8"/>
  <c r="K25" i="8"/>
  <c r="K27" i="8" s="1"/>
  <c r="K29" i="8" s="1"/>
  <c r="G23" i="8" s="1"/>
  <c r="K24" i="8"/>
  <c r="BT32" i="6" l="1"/>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F31"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G21" i="6"/>
  <c r="H21" i="6"/>
  <c r="I21" i="6"/>
  <c r="J21" i="6"/>
  <c r="K21" i="6"/>
  <c r="L21" i="6"/>
  <c r="M21" i="6"/>
  <c r="N21" i="6"/>
  <c r="O21" i="6"/>
  <c r="P21" i="6"/>
  <c r="Q21" i="6"/>
  <c r="R21" i="6"/>
  <c r="S21" i="6"/>
  <c r="T21" i="6"/>
  <c r="U21" i="6"/>
  <c r="V21" i="6"/>
  <c r="W21" i="6"/>
  <c r="X21" i="6"/>
  <c r="Y21" i="6"/>
  <c r="Z21" i="6"/>
  <c r="AA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F21" i="6"/>
  <c r="F20" i="6"/>
  <c r="J19" i="22"/>
  <c r="K12" i="22"/>
  <c r="K13" i="22"/>
  <c r="K14" i="22"/>
  <c r="K15" i="22"/>
  <c r="K16" i="22"/>
  <c r="K11" i="22"/>
  <c r="J12" i="22"/>
  <c r="BJ19" i="6" s="1"/>
  <c r="J13" i="22"/>
  <c r="A27" i="22" s="1"/>
  <c r="I15" i="22" s="1"/>
  <c r="J14" i="22"/>
  <c r="J15" i="22"/>
  <c r="J16" i="22"/>
  <c r="J11" i="22"/>
  <c r="A29" i="22"/>
  <c r="K12" i="7"/>
  <c r="K13" i="7"/>
  <c r="K14" i="7"/>
  <c r="K15" i="7"/>
  <c r="K16" i="7"/>
  <c r="K11" i="7"/>
  <c r="C19" i="32"/>
  <c r="G4" i="38" s="1"/>
  <c r="I4" i="26"/>
  <c r="J4" i="26" s="1"/>
  <c r="K4" i="26" s="1"/>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BZ4" i="26" s="1"/>
  <c r="CA4" i="26" s="1"/>
  <c r="CB4" i="26" s="1"/>
  <c r="CC4" i="26" s="1"/>
  <c r="CD4" i="26" s="1"/>
  <c r="H4" i="26"/>
  <c r="G4" i="26"/>
  <c r="D25" i="26"/>
  <c r="D21" i="26"/>
  <c r="D17" i="26"/>
  <c r="D13" i="26"/>
  <c r="D9" i="26"/>
  <c r="D5" i="26"/>
  <c r="H28" i="40"/>
  <c r="H27" i="40"/>
  <c r="H26" i="40"/>
  <c r="H24" i="40"/>
  <c r="H23" i="40"/>
  <c r="H21" i="40"/>
  <c r="H20" i="40"/>
  <c r="H18" i="40"/>
  <c r="H17" i="40"/>
  <c r="H16" i="40"/>
  <c r="H14" i="40"/>
  <c r="H13" i="40"/>
  <c r="H12" i="40"/>
  <c r="H11" i="40"/>
  <c r="H10" i="40"/>
  <c r="H9" i="40"/>
  <c r="H8" i="40"/>
  <c r="H6" i="40"/>
  <c r="H5" i="40"/>
  <c r="J12" i="7"/>
  <c r="J13" i="7"/>
  <c r="J14" i="7"/>
  <c r="J15" i="7"/>
  <c r="J16" i="7"/>
  <c r="J11" i="7"/>
  <c r="H17" i="32"/>
  <c r="J12" i="32"/>
  <c r="O14" i="38"/>
  <c r="O10" i="38"/>
  <c r="O11" i="38"/>
  <c r="P19" i="39"/>
  <c r="P18" i="39"/>
  <c r="P17" i="39"/>
  <c r="P16" i="39"/>
  <c r="K12" i="39"/>
  <c r="S5" i="35"/>
  <c r="S6" i="35"/>
  <c r="S7" i="35"/>
  <c r="S8" i="35"/>
  <c r="S9" i="35"/>
  <c r="S4" i="35"/>
  <c r="Q5" i="35"/>
  <c r="Q6" i="35"/>
  <c r="Q7" i="35"/>
  <c r="Q8" i="35"/>
  <c r="Q9" i="35"/>
  <c r="Q4" i="35"/>
  <c r="P5" i="35"/>
  <c r="P6" i="35"/>
  <c r="P7" i="35"/>
  <c r="P8" i="35"/>
  <c r="P9" i="35"/>
  <c r="P4" i="35"/>
  <c r="S21" i="35"/>
  <c r="W10" i="35" s="1"/>
  <c r="S19" i="35"/>
  <c r="Q19" i="35"/>
  <c r="P19" i="35"/>
  <c r="S18" i="35"/>
  <c r="Q18" i="35"/>
  <c r="P18" i="35"/>
  <c r="S17" i="35"/>
  <c r="Q17" i="35"/>
  <c r="P17" i="35"/>
  <c r="S16" i="35"/>
  <c r="Q16" i="35"/>
  <c r="P16" i="35"/>
  <c r="S15" i="35"/>
  <c r="Q15" i="35"/>
  <c r="P15" i="35"/>
  <c r="S14" i="35"/>
  <c r="Q14" i="35"/>
  <c r="P14" i="35"/>
  <c r="Z12" i="35"/>
  <c r="Z11" i="35"/>
  <c r="Z7" i="35"/>
  <c r="Z6" i="35"/>
  <c r="Y5" i="35"/>
  <c r="Y4" i="35"/>
  <c r="Z4" i="35" s="1"/>
  <c r="N5" i="38"/>
  <c r="M5" i="38"/>
  <c r="O18" i="36"/>
  <c r="L18" i="36"/>
  <c r="P18" i="36" s="1"/>
  <c r="L17" i="36"/>
  <c r="P17" i="36" s="1"/>
  <c r="L16" i="36"/>
  <c r="P16" i="36" s="1"/>
  <c r="P15" i="36"/>
  <c r="O15" i="36"/>
  <c r="L15" i="36"/>
  <c r="O14" i="36"/>
  <c r="L14" i="36"/>
  <c r="P14" i="36" s="1"/>
  <c r="L13" i="36"/>
  <c r="L10" i="36"/>
  <c r="P10" i="36" s="1"/>
  <c r="L9" i="36"/>
  <c r="P8" i="36"/>
  <c r="O8" i="36"/>
  <c r="L8" i="36"/>
  <c r="O7" i="36"/>
  <c r="L7" i="36"/>
  <c r="P7" i="36" s="1"/>
  <c r="L6" i="36"/>
  <c r="P5" i="36"/>
  <c r="O5" i="36"/>
  <c r="L5" i="36"/>
  <c r="G11" i="38"/>
  <c r="G10" i="38"/>
  <c r="F16" i="35"/>
  <c r="F17" i="35"/>
  <c r="F18" i="35"/>
  <c r="F19" i="35"/>
  <c r="S19" i="14"/>
  <c r="T19" i="14"/>
  <c r="U19" i="14"/>
  <c r="V19" i="14"/>
  <c r="W19" i="14"/>
  <c r="X19" i="14"/>
  <c r="Y19" i="14"/>
  <c r="Z19" i="14"/>
  <c r="AA19" i="14"/>
  <c r="AB19" i="14"/>
  <c r="AC19" i="14"/>
  <c r="AD19" i="14"/>
  <c r="AE19" i="14"/>
  <c r="AF19" i="14"/>
  <c r="AG19" i="14"/>
  <c r="AH19" i="14"/>
  <c r="AI19" i="14"/>
  <c r="AJ19" i="14"/>
  <c r="AK19" i="14"/>
  <c r="AL19" i="14"/>
  <c r="R19" i="14"/>
  <c r="S15" i="14"/>
  <c r="T15" i="14"/>
  <c r="U15" i="14"/>
  <c r="V15" i="14"/>
  <c r="W15" i="14"/>
  <c r="X15" i="14"/>
  <c r="Y15" i="14"/>
  <c r="Z15" i="14"/>
  <c r="AA15" i="14"/>
  <c r="AB15" i="14"/>
  <c r="AC15" i="14"/>
  <c r="AD15" i="14"/>
  <c r="AE15" i="14"/>
  <c r="AF15" i="14"/>
  <c r="AG15" i="14"/>
  <c r="AH15" i="14"/>
  <c r="AI15" i="14"/>
  <c r="AJ15" i="14"/>
  <c r="AK15" i="14"/>
  <c r="AL15" i="14"/>
  <c r="R15" i="14"/>
  <c r="X14" i="14"/>
  <c r="Y14" i="14"/>
  <c r="Z14" i="14"/>
  <c r="AA14" i="14"/>
  <c r="AB14" i="14"/>
  <c r="AC14" i="14"/>
  <c r="AD14" i="14"/>
  <c r="AE14" i="14"/>
  <c r="AF14" i="14"/>
  <c r="AG14" i="14"/>
  <c r="AH14" i="14"/>
  <c r="AI14" i="14"/>
  <c r="AJ14" i="14"/>
  <c r="AK14" i="14"/>
  <c r="AL14" i="14"/>
  <c r="W14" i="14"/>
  <c r="V14" i="14"/>
  <c r="U14" i="14"/>
  <c r="T14" i="14"/>
  <c r="S14" i="14"/>
  <c r="R14" i="14"/>
  <c r="W16" i="14"/>
  <c r="F13" i="13"/>
  <c r="F13" i="42"/>
  <c r="F9" i="42"/>
  <c r="F4" i="42"/>
  <c r="BG19" i="6" l="1"/>
  <c r="I11" i="7"/>
  <c r="N11" i="7" s="1"/>
  <c r="A22" i="7"/>
  <c r="A26" i="22"/>
  <c r="I14" i="22" s="1"/>
  <c r="N14" i="22" s="1"/>
  <c r="BB19" i="6"/>
  <c r="AY19" i="6"/>
  <c r="AT19" i="6"/>
  <c r="AQ19" i="6"/>
  <c r="BR19" i="6"/>
  <c r="AR19" i="6"/>
  <c r="BO19" i="6"/>
  <c r="BN19" i="6"/>
  <c r="BF19" i="6"/>
  <c r="AX19" i="6"/>
  <c r="AP19" i="6"/>
  <c r="O11" i="22"/>
  <c r="BM19" i="6"/>
  <c r="AW19" i="6"/>
  <c r="AO19" i="6"/>
  <c r="BE19" i="6"/>
  <c r="AL19" i="6"/>
  <c r="BL19" i="6"/>
  <c r="BD19" i="6"/>
  <c r="AV19" i="6"/>
  <c r="AN19" i="6"/>
  <c r="BS19" i="6"/>
  <c r="BK19" i="6"/>
  <c r="BC19" i="6"/>
  <c r="AU19" i="6"/>
  <c r="AM19" i="6"/>
  <c r="BI19" i="6"/>
  <c r="BQ19" i="6"/>
  <c r="BA19" i="6"/>
  <c r="AS19" i="6"/>
  <c r="BP19" i="6"/>
  <c r="BH19" i="6"/>
  <c r="AZ19" i="6"/>
  <c r="BK18" i="6"/>
  <c r="BR18" i="6"/>
  <c r="BE18" i="6"/>
  <c r="AZ18" i="6"/>
  <c r="AR18" i="6"/>
  <c r="BP18" i="6"/>
  <c r="BB18" i="6"/>
  <c r="BA18" i="6"/>
  <c r="Z9" i="35"/>
  <c r="BJ18" i="6"/>
  <c r="AW18" i="6"/>
  <c r="BI18" i="6"/>
  <c r="AU18" i="6"/>
  <c r="BS18" i="6"/>
  <c r="BH18" i="6"/>
  <c r="AT18" i="6"/>
  <c r="BQ18" i="6"/>
  <c r="BC18" i="6"/>
  <c r="BM18" i="6"/>
  <c r="BO18" i="6"/>
  <c r="BG18" i="6"/>
  <c r="AY18" i="6"/>
  <c r="AQ18" i="6"/>
  <c r="BN18" i="6"/>
  <c r="BF18" i="6"/>
  <c r="AX18" i="6"/>
  <c r="AP18" i="6"/>
  <c r="BL18" i="6"/>
  <c r="BD18" i="6"/>
  <c r="AV18" i="6"/>
  <c r="AS18" i="6"/>
  <c r="N11" i="22"/>
  <c r="A28" i="22"/>
  <c r="I16" i="22" s="1"/>
  <c r="H19" i="32"/>
  <c r="O4" i="38" s="1"/>
  <c r="O5" i="38"/>
  <c r="S11" i="35"/>
  <c r="W5" i="35" s="1"/>
  <c r="Z5" i="35" s="1"/>
  <c r="Z8" i="35" s="1"/>
  <c r="M6" i="38" s="1"/>
  <c r="Z10" i="35"/>
  <c r="J15" i="32"/>
  <c r="J17" i="32" s="1"/>
  <c r="J19" i="32" s="1"/>
  <c r="O10" i="36"/>
  <c r="O17" i="36"/>
  <c r="O6" i="36"/>
  <c r="P6" i="36" s="1"/>
  <c r="P11" i="36" s="1"/>
  <c r="O13" i="36"/>
  <c r="P13" i="36" s="1"/>
  <c r="P19" i="36" s="1"/>
  <c r="O9" i="36"/>
  <c r="P9" i="36" s="1"/>
  <c r="O16" i="36"/>
  <c r="C10" i="41"/>
  <c r="G14" i="38" s="1"/>
  <c r="C21" i="41"/>
  <c r="M25" i="40"/>
  <c r="O13" i="38" s="1"/>
  <c r="L19" i="40"/>
  <c r="K19" i="40"/>
  <c r="M17" i="40"/>
  <c r="L25" i="40"/>
  <c r="K25" i="40"/>
  <c r="M23" i="40"/>
  <c r="D28" i="40"/>
  <c r="E28" i="40" s="1"/>
  <c r="E27" i="40"/>
  <c r="E26" i="40"/>
  <c r="E24" i="40"/>
  <c r="E23" i="40"/>
  <c r="E21" i="40"/>
  <c r="E20" i="40"/>
  <c r="E18" i="40"/>
  <c r="E17" i="40"/>
  <c r="E16" i="40"/>
  <c r="E10" i="40"/>
  <c r="E11" i="40"/>
  <c r="E12" i="40"/>
  <c r="E13" i="40"/>
  <c r="E14" i="40"/>
  <c r="E9" i="40"/>
  <c r="E8" i="40"/>
  <c r="E6" i="40"/>
  <c r="E5" i="40"/>
  <c r="O6" i="40"/>
  <c r="N6" i="40"/>
  <c r="M6" i="40"/>
  <c r="L6" i="40"/>
  <c r="K6" i="40"/>
  <c r="M12" i="40"/>
  <c r="N12" i="40"/>
  <c r="O12" i="40"/>
  <c r="K12" i="40"/>
  <c r="L12" i="40"/>
  <c r="P10" i="40"/>
  <c r="P4" i="40"/>
  <c r="C12" i="39"/>
  <c r="H17" i="39"/>
  <c r="H18" i="39"/>
  <c r="H19" i="39"/>
  <c r="H16" i="39"/>
  <c r="D16" i="35"/>
  <c r="D17" i="35"/>
  <c r="D18" i="35"/>
  <c r="D19" i="35"/>
  <c r="C15" i="35"/>
  <c r="C16" i="35"/>
  <c r="C17" i="35"/>
  <c r="C18" i="35"/>
  <c r="C19" i="35"/>
  <c r="C14" i="35"/>
  <c r="C5" i="35"/>
  <c r="C6" i="35"/>
  <c r="C7" i="35"/>
  <c r="C8" i="35"/>
  <c r="C9" i="35"/>
  <c r="C4" i="35"/>
  <c r="M5" i="35"/>
  <c r="N12" i="35"/>
  <c r="N11" i="35"/>
  <c r="N7" i="35"/>
  <c r="N6" i="35"/>
  <c r="D18" i="36"/>
  <c r="G17" i="36"/>
  <c r="D17" i="36"/>
  <c r="H17" i="36" s="1"/>
  <c r="D16" i="36"/>
  <c r="G15" i="36"/>
  <c r="D15" i="36"/>
  <c r="H15" i="36" s="1"/>
  <c r="D14" i="36"/>
  <c r="F15" i="35" s="1"/>
  <c r="D13" i="36"/>
  <c r="G13" i="36" s="1"/>
  <c r="D10" i="36"/>
  <c r="F9" i="35" s="1"/>
  <c r="D9" i="36"/>
  <c r="D8" i="35" s="1"/>
  <c r="D8" i="36"/>
  <c r="F7" i="35" s="1"/>
  <c r="D7" i="36"/>
  <c r="D6" i="36"/>
  <c r="F5" i="35" s="1"/>
  <c r="D5" i="36"/>
  <c r="D4" i="35" s="1"/>
  <c r="J18" i="6" l="1"/>
  <c r="H18" i="6"/>
  <c r="I18" i="6"/>
  <c r="G18" i="6"/>
  <c r="K18" i="6"/>
  <c r="F18" i="6"/>
  <c r="D15" i="35"/>
  <c r="N4" i="35"/>
  <c r="Z13" i="35"/>
  <c r="N6" i="38" s="1"/>
  <c r="I19" i="6"/>
  <c r="Q19" i="6"/>
  <c r="J19" i="6"/>
  <c r="K19" i="6"/>
  <c r="L19" i="6"/>
  <c r="P19" i="6"/>
  <c r="M19" i="6"/>
  <c r="F19" i="6"/>
  <c r="N19" i="6"/>
  <c r="G19" i="6"/>
  <c r="O19" i="6"/>
  <c r="H19" i="6"/>
  <c r="D9" i="35"/>
  <c r="P6" i="40"/>
  <c r="G12" i="38" s="1"/>
  <c r="P12" i="40"/>
  <c r="O12" i="38" s="1"/>
  <c r="O15" i="38" s="1"/>
  <c r="M19" i="40"/>
  <c r="G13" i="38" s="1"/>
  <c r="G6" i="36"/>
  <c r="H6" i="36" s="1"/>
  <c r="D14" i="35"/>
  <c r="H13" i="36"/>
  <c r="F14" i="35"/>
  <c r="F21" i="35" s="1"/>
  <c r="G7" i="36"/>
  <c r="H7" i="36" s="1"/>
  <c r="F6" i="35"/>
  <c r="G9" i="36"/>
  <c r="H9" i="36" s="1"/>
  <c r="F8" i="35"/>
  <c r="D7" i="35"/>
  <c r="D6" i="35"/>
  <c r="G8" i="36"/>
  <c r="H8" i="36" s="1"/>
  <c r="G5" i="36"/>
  <c r="H5" i="36" s="1"/>
  <c r="F4" i="35"/>
  <c r="G10" i="36"/>
  <c r="H10" i="36" s="1"/>
  <c r="D5" i="35"/>
  <c r="P20" i="36"/>
  <c r="G14" i="36"/>
  <c r="H14" i="36" s="1"/>
  <c r="G16" i="36"/>
  <c r="G18" i="36"/>
  <c r="H16" i="36"/>
  <c r="H18" i="36"/>
  <c r="J10" i="35" l="1"/>
  <c r="K10" i="35" s="1"/>
  <c r="G15" i="35"/>
  <c r="G16" i="35" s="1"/>
  <c r="Z14" i="35"/>
  <c r="G15" i="38"/>
  <c r="H19" i="36"/>
  <c r="F5" i="38" s="1"/>
  <c r="F11" i="35"/>
  <c r="G5" i="35" s="1"/>
  <c r="H11" i="36"/>
  <c r="N15" i="22"/>
  <c r="N16" i="22"/>
  <c r="N16" i="7"/>
  <c r="A26" i="7"/>
  <c r="A25" i="7"/>
  <c r="I15" i="7" s="1"/>
  <c r="N15" i="7" s="1"/>
  <c r="BO27" i="6" l="1"/>
  <c r="M27" i="6"/>
  <c r="AE27" i="6"/>
  <c r="H27" i="6"/>
  <c r="H32" i="6" s="1"/>
  <c r="P27" i="6"/>
  <c r="X27" i="6"/>
  <c r="AF27" i="6"/>
  <c r="Q27" i="6"/>
  <c r="Y27" i="6"/>
  <c r="AG27" i="6"/>
  <c r="AK27" i="6"/>
  <c r="V27" i="6"/>
  <c r="F27" i="6"/>
  <c r="F32" i="6" s="1"/>
  <c r="G27" i="6"/>
  <c r="G32" i="6" s="1"/>
  <c r="I27" i="6"/>
  <c r="I32" i="6" s="1"/>
  <c r="J27" i="6"/>
  <c r="J32" i="6" s="1"/>
  <c r="R27" i="6"/>
  <c r="Z27" i="6"/>
  <c r="AH27" i="6"/>
  <c r="T27" i="6"/>
  <c r="AJ27" i="6"/>
  <c r="AC27" i="6"/>
  <c r="N27" i="6"/>
  <c r="O27" i="6"/>
  <c r="K27" i="6"/>
  <c r="K32" i="6" s="1"/>
  <c r="S27" i="6"/>
  <c r="AA27" i="6"/>
  <c r="AI27" i="6"/>
  <c r="L27" i="6"/>
  <c r="AB27" i="6"/>
  <c r="U27" i="6"/>
  <c r="AD27" i="6"/>
  <c r="W27" i="6"/>
  <c r="BL27" i="6"/>
  <c r="AN27" i="6"/>
  <c r="AO27" i="6"/>
  <c r="BM27" i="6"/>
  <c r="BA27" i="6"/>
  <c r="BJ27" i="6"/>
  <c r="BK27" i="6"/>
  <c r="AY27" i="6"/>
  <c r="AZ27" i="6"/>
  <c r="BB27" i="6"/>
  <c r="AU27" i="6"/>
  <c r="AM27" i="6"/>
  <c r="AP27" i="6"/>
  <c r="BN27" i="6"/>
  <c r="BC27" i="6"/>
  <c r="BE27" i="6"/>
  <c r="BS27" i="6"/>
  <c r="BF27" i="6"/>
  <c r="AQ27" i="6"/>
  <c r="AT27" i="6"/>
  <c r="BR27" i="6"/>
  <c r="BI27" i="6"/>
  <c r="BH27" i="6"/>
  <c r="AL27" i="6"/>
  <c r="BP27" i="6"/>
  <c r="AV27" i="6"/>
  <c r="BG27" i="6"/>
  <c r="AR27" i="6"/>
  <c r="BD27" i="6"/>
  <c r="AS27" i="6"/>
  <c r="AW27" i="6"/>
  <c r="BQ27" i="6"/>
  <c r="AX27" i="6"/>
  <c r="G6" i="35"/>
  <c r="AI18" i="6"/>
  <c r="AG18" i="6"/>
  <c r="AF18" i="6"/>
  <c r="AE18" i="6"/>
  <c r="AH18" i="6"/>
  <c r="J5" i="35"/>
  <c r="AL18" i="6"/>
  <c r="AM18" i="6"/>
  <c r="AJ18" i="6"/>
  <c r="AO18" i="6"/>
  <c r="AN18" i="6"/>
  <c r="AK18" i="6"/>
  <c r="H20" i="36"/>
  <c r="E5" i="38"/>
  <c r="G5" i="38" s="1"/>
  <c r="G4" i="6"/>
  <c r="H4" i="6" s="1"/>
  <c r="I4" i="6" s="1"/>
  <c r="J4" i="6" s="1"/>
  <c r="K4" i="6" s="1"/>
  <c r="L4" i="6" s="1"/>
  <c r="M4" i="6" s="1"/>
  <c r="N4" i="6" s="1"/>
  <c r="O4" i="6" s="1"/>
  <c r="P4" i="6" s="1"/>
  <c r="Q4" i="6" s="1"/>
  <c r="R4" i="6" s="1"/>
  <c r="S4" i="6" s="1"/>
  <c r="T4" i="6" s="1"/>
  <c r="U4" i="6" s="1"/>
  <c r="V4" i="6" s="1"/>
  <c r="W4" i="6" s="1"/>
  <c r="X4" i="6" s="1"/>
  <c r="Y4" i="6" s="1"/>
  <c r="Z4" i="6" s="1"/>
  <c r="AA4" i="6" s="1"/>
  <c r="AB4" i="6" s="1"/>
  <c r="AC4" i="6" s="1"/>
  <c r="AD4" i="6" s="1"/>
  <c r="AE4" i="6" s="1"/>
  <c r="AF4" i="6" s="1"/>
  <c r="AG4" i="6" s="1"/>
  <c r="AH4" i="6" s="1"/>
  <c r="AI4" i="6" s="1"/>
  <c r="AJ4" i="6" s="1"/>
  <c r="AK4" i="6" s="1"/>
  <c r="AL4" i="6" s="1"/>
  <c r="AM4" i="6" s="1"/>
  <c r="AN4" i="6" s="1"/>
  <c r="AO4" i="6" s="1"/>
  <c r="AP4" i="6" s="1"/>
  <c r="AQ4" i="6" s="1"/>
  <c r="AR4" i="6" s="1"/>
  <c r="AS4" i="6" s="1"/>
  <c r="AT4" i="6" s="1"/>
  <c r="AU4" i="6" s="1"/>
  <c r="AV4" i="6" s="1"/>
  <c r="AW4" i="6" s="1"/>
  <c r="AX4" i="6" s="1"/>
  <c r="AY4" i="6" s="1"/>
  <c r="AZ4" i="6" s="1"/>
  <c r="BA4" i="6" s="1"/>
  <c r="BB4" i="6" s="1"/>
  <c r="BC4" i="6" s="1"/>
  <c r="BD4" i="6" s="1"/>
  <c r="BE4" i="6" s="1"/>
  <c r="BF4" i="6" s="1"/>
  <c r="BG4" i="6" s="1"/>
  <c r="BH4" i="6" s="1"/>
  <c r="BI4" i="6" s="1"/>
  <c r="BJ4" i="6" s="1"/>
  <c r="BK4" i="6" s="1"/>
  <c r="BL4" i="6" s="1"/>
  <c r="BM4" i="6" s="1"/>
  <c r="BN4" i="6" s="1"/>
  <c r="BO4" i="6" s="1"/>
  <c r="BP4" i="6" s="1"/>
  <c r="BQ4" i="6" s="1"/>
  <c r="BR4" i="6" s="1"/>
  <c r="BS4" i="6" s="1"/>
  <c r="F17" i="6"/>
  <c r="F40" i="6" s="1"/>
  <c r="I29" i="26"/>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AL29" i="26"/>
  <c r="AM29" i="26"/>
  <c r="AN29" i="26"/>
  <c r="AO29" i="26"/>
  <c r="AP29" i="26"/>
  <c r="AQ29" i="26"/>
  <c r="AR29" i="26"/>
  <c r="AS29" i="26"/>
  <c r="AT29" i="26"/>
  <c r="AU29" i="26"/>
  <c r="AV29" i="26"/>
  <c r="AW29" i="26"/>
  <c r="AX29" i="26"/>
  <c r="AY29" i="26"/>
  <c r="AZ29" i="26"/>
  <c r="BA29" i="26"/>
  <c r="BB29" i="26"/>
  <c r="BC29" i="26"/>
  <c r="BD29" i="26"/>
  <c r="BE29" i="26"/>
  <c r="BF29" i="26"/>
  <c r="BG29" i="26"/>
  <c r="BH29" i="26"/>
  <c r="BI29" i="26"/>
  <c r="BJ29" i="26"/>
  <c r="BK29" i="26"/>
  <c r="BL29" i="26"/>
  <c r="BM29" i="26"/>
  <c r="BN29" i="26"/>
  <c r="BO29" i="26"/>
  <c r="BP29" i="26"/>
  <c r="BQ29" i="26"/>
  <c r="BR29" i="26"/>
  <c r="BS29" i="26"/>
  <c r="BT29" i="26"/>
  <c r="BU29" i="26"/>
  <c r="BV29" i="26"/>
  <c r="BW29" i="26"/>
  <c r="BX29" i="26"/>
  <c r="BY29" i="26"/>
  <c r="BZ29" i="26"/>
  <c r="CA29" i="26"/>
  <c r="CB29" i="26"/>
  <c r="CC29" i="26"/>
  <c r="CD29" i="26"/>
  <c r="H29" i="26"/>
  <c r="G29" i="26"/>
  <c r="DH40" i="6"/>
  <c r="DD35" i="6"/>
  <c r="K5" i="35" l="1"/>
  <c r="AN25" i="6" s="1"/>
  <c r="AN32" i="6" s="1"/>
  <c r="DH23" i="6"/>
  <c r="DH30" i="6" s="1"/>
  <c r="G35" i="6"/>
  <c r="H35" i="6" s="1"/>
  <c r="I35" i="6" s="1"/>
  <c r="DC28" i="6"/>
  <c r="DC29" i="6"/>
  <c r="DC30" i="6"/>
  <c r="DC38" i="6"/>
  <c r="DC39" i="6"/>
  <c r="DC40" i="6"/>
  <c r="DC37" i="6"/>
  <c r="DC36" i="6"/>
  <c r="DD33" i="6"/>
  <c r="DC33" i="6"/>
  <c r="DC23" i="6"/>
  <c r="N24" i="10"/>
  <c r="AJ12" i="14"/>
  <c r="AJ18" i="14" s="1"/>
  <c r="AJ16" i="14" s="1"/>
  <c r="AK12" i="14"/>
  <c r="AK18" i="14" s="1"/>
  <c r="AK16" i="14" s="1"/>
  <c r="AL12" i="14"/>
  <c r="AL18" i="14" s="1"/>
  <c r="AL16" i="14" s="1"/>
  <c r="AC12" i="14"/>
  <c r="AC18" i="14" s="1"/>
  <c r="AC16" i="14" s="1"/>
  <c r="AD12" i="14"/>
  <c r="AD18" i="14" s="1"/>
  <c r="AD16" i="14" s="1"/>
  <c r="AE12" i="14"/>
  <c r="AF12" i="14"/>
  <c r="AF18" i="14" s="1"/>
  <c r="AF16" i="14" s="1"/>
  <c r="AG12" i="14"/>
  <c r="AH12" i="14"/>
  <c r="AH18" i="14" s="1"/>
  <c r="AH16" i="14" s="1"/>
  <c r="AI12" i="14"/>
  <c r="AI18" i="14" s="1"/>
  <c r="AI16" i="14" s="1"/>
  <c r="AE18" i="14"/>
  <c r="AE16" i="14" s="1"/>
  <c r="AG18" i="14"/>
  <c r="AG16" i="14" s="1"/>
  <c r="W12" i="14"/>
  <c r="W18" i="14" s="1"/>
  <c r="X12" i="14"/>
  <c r="X18" i="14" s="1"/>
  <c r="X16" i="14" s="1"/>
  <c r="Y12" i="14"/>
  <c r="Y18" i="14" s="1"/>
  <c r="Y16" i="14" s="1"/>
  <c r="Z12" i="14"/>
  <c r="Z18" i="14" s="1"/>
  <c r="Z16" i="14" s="1"/>
  <c r="AA12" i="14"/>
  <c r="AA18" i="14" s="1"/>
  <c r="AA16" i="14" s="1"/>
  <c r="AB12" i="14"/>
  <c r="AB18" i="14" s="1"/>
  <c r="AB16" i="14" s="1"/>
  <c r="S12" i="14"/>
  <c r="S18" i="14" s="1"/>
  <c r="S16" i="14" s="1"/>
  <c r="T12" i="14"/>
  <c r="T18" i="14" s="1"/>
  <c r="T16" i="14" s="1"/>
  <c r="U12" i="14"/>
  <c r="U18" i="14" s="1"/>
  <c r="U16" i="14" s="1"/>
  <c r="V12" i="14"/>
  <c r="V18" i="14"/>
  <c r="V16" i="14" s="1"/>
  <c r="R12" i="14"/>
  <c r="R18" i="14" s="1"/>
  <c r="R16" i="14" s="1"/>
  <c r="AV25" i="6" l="1"/>
  <c r="AV32" i="6" s="1"/>
  <c r="AO25" i="6"/>
  <c r="AO32" i="6" s="1"/>
  <c r="N5" i="35"/>
  <c r="BJ25" i="6"/>
  <c r="BJ32" i="6" s="1"/>
  <c r="AL25" i="6"/>
  <c r="AL32" i="6" s="1"/>
  <c r="BG25" i="6"/>
  <c r="BG32" i="6" s="1"/>
  <c r="AY25" i="6"/>
  <c r="AY32" i="6" s="1"/>
  <c r="BR25" i="6"/>
  <c r="BR32" i="6" s="1"/>
  <c r="AU25" i="6"/>
  <c r="AU32" i="6" s="1"/>
  <c r="AS25" i="6"/>
  <c r="AS32" i="6" s="1"/>
  <c r="AK25" i="6"/>
  <c r="AP25" i="6"/>
  <c r="AP32" i="6" s="1"/>
  <c r="BS25" i="6"/>
  <c r="BS32" i="6" s="1"/>
  <c r="AT25" i="6"/>
  <c r="AT32" i="6" s="1"/>
  <c r="BK25" i="6"/>
  <c r="BK32" i="6" s="1"/>
  <c r="BC25" i="6"/>
  <c r="BC32" i="6" s="1"/>
  <c r="AM25" i="6"/>
  <c r="AM32" i="6" s="1"/>
  <c r="BA25" i="6"/>
  <c r="BA32" i="6" s="1"/>
  <c r="BB25" i="6"/>
  <c r="BB32" i="6" s="1"/>
  <c r="BE25" i="6"/>
  <c r="BE32" i="6" s="1"/>
  <c r="BO25" i="6"/>
  <c r="BO32" i="6" s="1"/>
  <c r="BP25" i="6"/>
  <c r="BP32" i="6" s="1"/>
  <c r="BL25" i="6"/>
  <c r="BL32" i="6" s="1"/>
  <c r="AX25" i="6"/>
  <c r="AX32" i="6" s="1"/>
  <c r="AQ25" i="6"/>
  <c r="AQ32" i="6" s="1"/>
  <c r="BH25" i="6"/>
  <c r="BH32" i="6" s="1"/>
  <c r="AJ25" i="6"/>
  <c r="AR25" i="6"/>
  <c r="AR32" i="6" s="1"/>
  <c r="BM25" i="6"/>
  <c r="BM32" i="6" s="1"/>
  <c r="BQ25" i="6"/>
  <c r="BQ32" i="6" s="1"/>
  <c r="BI25" i="6"/>
  <c r="BI32" i="6" s="1"/>
  <c r="BF25" i="6"/>
  <c r="BF32" i="6" s="1"/>
  <c r="BD25" i="6"/>
  <c r="BD32" i="6" s="1"/>
  <c r="AW25" i="6"/>
  <c r="AW32" i="6" s="1"/>
  <c r="BN25" i="6"/>
  <c r="BN32" i="6" s="1"/>
  <c r="AZ25" i="6"/>
  <c r="AZ32" i="6" s="1"/>
  <c r="J35" i="6"/>
  <c r="S5" i="14"/>
  <c r="T5" i="14" s="1"/>
  <c r="U5" i="14" s="1"/>
  <c r="V5" i="14" s="1"/>
  <c r="W5" i="14" s="1"/>
  <c r="X5" i="14" s="1"/>
  <c r="Y5" i="14" s="1"/>
  <c r="Z5" i="14" s="1"/>
  <c r="AA5" i="14" s="1"/>
  <c r="AB5" i="14" s="1"/>
  <c r="AC5" i="14" s="1"/>
  <c r="AD5" i="14" s="1"/>
  <c r="AE5" i="14" s="1"/>
  <c r="AF5" i="14" s="1"/>
  <c r="AG5" i="14" s="1"/>
  <c r="AH5" i="14" s="1"/>
  <c r="AI5" i="14" s="1"/>
  <c r="AJ5" i="14" s="1"/>
  <c r="AK5" i="14" s="1"/>
  <c r="AL5" i="14" s="1"/>
  <c r="S4" i="14"/>
  <c r="T4" i="14" s="1"/>
  <c r="U4" i="14" s="1"/>
  <c r="V4" i="14" s="1"/>
  <c r="W4" i="14" s="1"/>
  <c r="X4" i="14" s="1"/>
  <c r="Y4" i="14" s="1"/>
  <c r="Z4" i="14" s="1"/>
  <c r="AA4" i="14" s="1"/>
  <c r="AB4" i="14" s="1"/>
  <c r="AC4" i="14" s="1"/>
  <c r="AD4" i="14" s="1"/>
  <c r="AE4" i="14" s="1"/>
  <c r="AF4" i="14" s="1"/>
  <c r="AG4" i="14" s="1"/>
  <c r="AH4" i="14" s="1"/>
  <c r="AI4" i="14" s="1"/>
  <c r="AJ4" i="14" s="1"/>
  <c r="AK4" i="14" s="1"/>
  <c r="AL4" i="14" s="1"/>
  <c r="K35" i="6" l="1"/>
  <c r="N22" i="10"/>
  <c r="K9" i="23"/>
  <c r="K11" i="23" s="1"/>
  <c r="I9" i="23"/>
  <c r="I11" i="23" s="1"/>
  <c r="L35" i="6" l="1"/>
  <c r="I13" i="23"/>
  <c r="I15" i="23" s="1"/>
  <c r="J15" i="23"/>
  <c r="J13" i="23"/>
  <c r="L15" i="23"/>
  <c r="L13" i="23"/>
  <c r="K13" i="23"/>
  <c r="K15" i="23" s="1"/>
  <c r="M35" i="6" l="1"/>
  <c r="I17" i="23"/>
  <c r="G8" i="23" s="1"/>
  <c r="K17" i="23"/>
  <c r="G11" i="23" s="1"/>
  <c r="AB21" i="6" s="1"/>
  <c r="N35" i="6" l="1"/>
  <c r="AE17" i="6"/>
  <c r="F6" i="33"/>
  <c r="D15" i="33"/>
  <c r="O35" i="6" l="1"/>
  <c r="B18" i="13"/>
  <c r="B15" i="13"/>
  <c r="B9" i="13"/>
  <c r="B12" i="13"/>
  <c r="D16" i="13"/>
  <c r="E16" i="13"/>
  <c r="E13" i="13"/>
  <c r="D13" i="13"/>
  <c r="AC19" i="13"/>
  <c r="AE34" i="6" s="1"/>
  <c r="F19" i="13"/>
  <c r="H34" i="6" s="1"/>
  <c r="G19" i="13"/>
  <c r="I34" i="6" s="1"/>
  <c r="H19" i="13"/>
  <c r="J34" i="6" s="1"/>
  <c r="I19" i="13"/>
  <c r="K34" i="6" s="1"/>
  <c r="J19" i="13"/>
  <c r="L34" i="6" s="1"/>
  <c r="K19" i="13"/>
  <c r="M34" i="6" s="1"/>
  <c r="L19" i="13"/>
  <c r="N34" i="6" s="1"/>
  <c r="M19" i="13"/>
  <c r="O34" i="6" s="1"/>
  <c r="N19" i="13"/>
  <c r="P34" i="6" s="1"/>
  <c r="O19" i="13"/>
  <c r="Q34" i="6" s="1"/>
  <c r="P19" i="13"/>
  <c r="R34" i="6" s="1"/>
  <c r="Q19" i="13"/>
  <c r="S34" i="6" s="1"/>
  <c r="R19" i="13"/>
  <c r="T34" i="6" s="1"/>
  <c r="S19" i="13"/>
  <c r="U34" i="6" s="1"/>
  <c r="T19" i="13"/>
  <c r="V34" i="6" s="1"/>
  <c r="U19" i="13"/>
  <c r="W34" i="6" s="1"/>
  <c r="V19" i="13"/>
  <c r="X34" i="6" s="1"/>
  <c r="W19" i="13"/>
  <c r="Y34" i="6" s="1"/>
  <c r="X19" i="13"/>
  <c r="Z34" i="6" s="1"/>
  <c r="Y19" i="13"/>
  <c r="AA34" i="6" s="1"/>
  <c r="Z19" i="13"/>
  <c r="AB34" i="6" s="1"/>
  <c r="AA19" i="13"/>
  <c r="AC34" i="6" s="1"/>
  <c r="AB19" i="13"/>
  <c r="AD34" i="6" s="1"/>
  <c r="E19" i="13"/>
  <c r="G34" i="6" s="1"/>
  <c r="D19" i="13"/>
  <c r="F34" i="6" s="1"/>
  <c r="DC34" i="6" l="1"/>
  <c r="P35" i="6"/>
  <c r="E3" i="8"/>
  <c r="C16" i="13"/>
  <c r="C13" i="13"/>
  <c r="C10" i="13"/>
  <c r="C7" i="13"/>
  <c r="C6" i="13"/>
  <c r="C5" i="13"/>
  <c r="Q35" i="6" l="1"/>
  <c r="G9" i="6"/>
  <c r="H9" i="6" s="1"/>
  <c r="G21" i="26"/>
  <c r="G13" i="26"/>
  <c r="D7" i="13"/>
  <c r="G5" i="26"/>
  <c r="D5" i="13"/>
  <c r="G9" i="26"/>
  <c r="D6" i="13"/>
  <c r="G17" i="26"/>
  <c r="D10" i="13"/>
  <c r="G10" i="6"/>
  <c r="H10" i="6" s="1"/>
  <c r="G25" i="26"/>
  <c r="D4" i="13"/>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E8" i="8"/>
  <c r="I13" i="8"/>
  <c r="K9" i="8"/>
  <c r="K5" i="8"/>
  <c r="K6" i="8" s="1"/>
  <c r="K4" i="8"/>
  <c r="I12" i="8"/>
  <c r="I11" i="8"/>
  <c r="I10" i="8"/>
  <c r="I9" i="8"/>
  <c r="I8" i="8"/>
  <c r="I7" i="8"/>
  <c r="I6" i="8"/>
  <c r="I5" i="8"/>
  <c r="I4" i="8"/>
  <c r="G4" i="8"/>
  <c r="G13" i="13" l="1"/>
  <c r="R35" i="6"/>
  <c r="G16" i="13"/>
  <c r="I10" i="6"/>
  <c r="H16" i="13"/>
  <c r="I9" i="6"/>
  <c r="H13" i="13"/>
  <c r="K11" i="8"/>
  <c r="K8" i="8"/>
  <c r="K7" i="8"/>
  <c r="S35" i="6" l="1"/>
  <c r="J9" i="6"/>
  <c r="I13" i="13"/>
  <c r="J10" i="6"/>
  <c r="I16" i="13"/>
  <c r="K10" i="8"/>
  <c r="K12" i="8" s="1"/>
  <c r="G6" i="8" s="1"/>
  <c r="T35" i="6" l="1"/>
  <c r="U35" i="6" s="1"/>
  <c r="V35" i="6" s="1"/>
  <c r="W35" i="6" s="1"/>
  <c r="X35" i="6" s="1"/>
  <c r="Y35" i="6" s="1"/>
  <c r="Z35" i="6" s="1"/>
  <c r="AA35" i="6" s="1"/>
  <c r="AB35" i="6" s="1"/>
  <c r="AC35" i="6" s="1"/>
  <c r="AD35" i="6" s="1"/>
  <c r="AE35" i="6" s="1"/>
  <c r="K10" i="6"/>
  <c r="J16" i="13"/>
  <c r="K9" i="6"/>
  <c r="J13" i="13"/>
  <c r="AF35" i="6" l="1"/>
  <c r="AG35" i="6" s="1"/>
  <c r="AH35" i="6" s="1"/>
  <c r="AI35" i="6" s="1"/>
  <c r="DC35" i="6"/>
  <c r="L9" i="6"/>
  <c r="K13" i="13"/>
  <c r="L10" i="6"/>
  <c r="K16" i="13"/>
  <c r="F3" i="8"/>
  <c r="D3" i="8"/>
  <c r="C3" i="8"/>
  <c r="E12" i="32"/>
  <c r="C17" i="32" l="1"/>
  <c r="E15" i="32" s="1"/>
  <c r="E17" i="32" s="1"/>
  <c r="M10" i="6"/>
  <c r="L16" i="13"/>
  <c r="M9" i="6"/>
  <c r="L13" i="13"/>
  <c r="G5" i="6"/>
  <c r="G8" i="6"/>
  <c r="E10" i="13" s="1"/>
  <c r="G7" i="6"/>
  <c r="E7" i="13" s="1"/>
  <c r="G6" i="6"/>
  <c r="A19" i="12"/>
  <c r="A20" i="12"/>
  <c r="A21" i="12"/>
  <c r="C11" i="12" s="1"/>
  <c r="A22" i="12"/>
  <c r="C12" i="12" s="1"/>
  <c r="C8" i="12"/>
  <c r="A25" i="22"/>
  <c r="I13" i="22" s="1"/>
  <c r="N13" i="22" s="1"/>
  <c r="A24" i="22"/>
  <c r="I12" i="22" s="1"/>
  <c r="I11" i="22"/>
  <c r="N12" i="22" l="1"/>
  <c r="E6" i="13"/>
  <c r="E5" i="13"/>
  <c r="N9" i="6"/>
  <c r="M13" i="13"/>
  <c r="N10" i="6"/>
  <c r="M16" i="13"/>
  <c r="H8" i="6"/>
  <c r="F10" i="13" s="1"/>
  <c r="E4" i="13"/>
  <c r="H6" i="6"/>
  <c r="H7" i="6"/>
  <c r="F7" i="13" s="1"/>
  <c r="H5" i="6"/>
  <c r="O14" i="22"/>
  <c r="E19" i="32"/>
  <c r="O13" i="22"/>
  <c r="S19" i="6" l="1"/>
  <c r="AF19" i="6"/>
  <c r="AF32" i="6" s="1"/>
  <c r="AD19" i="6"/>
  <c r="Y19" i="6"/>
  <c r="AA19" i="6"/>
  <c r="AC19" i="6"/>
  <c r="AG19" i="6"/>
  <c r="AG32" i="6" s="1"/>
  <c r="AI19" i="6"/>
  <c r="AI32" i="6" s="1"/>
  <c r="U19" i="6"/>
  <c r="W19" i="6"/>
  <c r="AK19" i="6"/>
  <c r="AK32" i="6" s="1"/>
  <c r="R19" i="6"/>
  <c r="T19" i="6"/>
  <c r="X19" i="6"/>
  <c r="AE19" i="6"/>
  <c r="AE32" i="6" s="1"/>
  <c r="AB19" i="6"/>
  <c r="V19" i="6"/>
  <c r="Z19" i="6"/>
  <c r="AH19" i="6"/>
  <c r="AH32" i="6" s="1"/>
  <c r="AJ19" i="6"/>
  <c r="AJ32" i="6" s="1"/>
  <c r="O12" i="22"/>
  <c r="F6" i="13"/>
  <c r="F5" i="13"/>
  <c r="O10" i="6"/>
  <c r="N16" i="13"/>
  <c r="O9" i="6"/>
  <c r="N13" i="13"/>
  <c r="F4" i="13"/>
  <c r="I5" i="6"/>
  <c r="I7" i="6"/>
  <c r="G7" i="13" s="1"/>
  <c r="I6" i="6"/>
  <c r="I8" i="6"/>
  <c r="G10" i="13" s="1"/>
  <c r="A23" i="12"/>
  <c r="C13" i="12" s="1"/>
  <c r="F23" i="7"/>
  <c r="J18" i="7" s="1"/>
  <c r="M21" i="11"/>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G11" i="6"/>
  <c r="H11" i="6"/>
  <c r="I11" i="6"/>
  <c r="J11" i="6"/>
  <c r="K11" i="6"/>
  <c r="G12" i="6"/>
  <c r="H12" i="6"/>
  <c r="I12" i="6"/>
  <c r="J12" i="6"/>
  <c r="K12" i="6"/>
  <c r="G13" i="6"/>
  <c r="H13" i="6"/>
  <c r="I13" i="6"/>
  <c r="J13" i="6"/>
  <c r="K13" i="6"/>
  <c r="G14" i="6"/>
  <c r="H14" i="6"/>
  <c r="I14" i="6"/>
  <c r="J14" i="6"/>
  <c r="K14" i="6"/>
  <c r="G15" i="6"/>
  <c r="H15" i="6"/>
  <c r="I15" i="6"/>
  <c r="J15" i="6"/>
  <c r="K15" i="6"/>
  <c r="G16" i="6"/>
  <c r="H16" i="6"/>
  <c r="I16" i="6"/>
  <c r="J16" i="6"/>
  <c r="K16" i="6"/>
  <c r="F16" i="6"/>
  <c r="F15" i="6"/>
  <c r="F14" i="6"/>
  <c r="F13" i="6"/>
  <c r="F12" i="6"/>
  <c r="F11" i="6"/>
  <c r="H17" i="6"/>
  <c r="I17" i="6"/>
  <c r="J17" i="6"/>
  <c r="L17" i="6"/>
  <c r="M17" i="6"/>
  <c r="N17" i="6"/>
  <c r="O17" i="6"/>
  <c r="Q17" i="6"/>
  <c r="R17" i="6"/>
  <c r="S17" i="6"/>
  <c r="T17" i="6"/>
  <c r="U17" i="6"/>
  <c r="V17" i="6"/>
  <c r="W17" i="6"/>
  <c r="X17" i="6"/>
  <c r="Y17" i="6"/>
  <c r="Z17" i="6"/>
  <c r="AA17" i="6"/>
  <c r="AB17" i="6"/>
  <c r="AC17" i="6"/>
  <c r="AD17" i="6"/>
  <c r="AF17" i="6"/>
  <c r="AG17" i="6"/>
  <c r="AH17" i="6"/>
  <c r="AI17" i="6"/>
  <c r="AJ17" i="6"/>
  <c r="AK17" i="6"/>
  <c r="AL17" i="6"/>
  <c r="AM17" i="6"/>
  <c r="AN17" i="6"/>
  <c r="AO17" i="6"/>
  <c r="AP17" i="6"/>
  <c r="AQ17" i="6"/>
  <c r="AR17" i="6"/>
  <c r="AS17" i="6"/>
  <c r="AT17" i="6"/>
  <c r="AU17" i="6"/>
  <c r="AV17" i="6"/>
  <c r="AW17" i="6"/>
  <c r="AX17" i="6"/>
  <c r="AY17" i="6"/>
  <c r="K17" i="6"/>
  <c r="P17" i="6"/>
  <c r="G17" i="6"/>
  <c r="G6" i="13" l="1"/>
  <c r="I42" i="6"/>
  <c r="G5" i="13"/>
  <c r="P9" i="6"/>
  <c r="O13" i="13"/>
  <c r="P10" i="6"/>
  <c r="O16" i="13"/>
  <c r="G4" i="13"/>
  <c r="J8" i="6"/>
  <c r="H10" i="13" s="1"/>
  <c r="J6" i="6"/>
  <c r="J7" i="6"/>
  <c r="H7" i="13" s="1"/>
  <c r="J5" i="6"/>
  <c r="H21" i="26"/>
  <c r="E19" i="29"/>
  <c r="E18" i="29"/>
  <c r="H25" i="26"/>
  <c r="I25" i="26" s="1"/>
  <c r="J25" i="26" s="1"/>
  <c r="K25" i="26" s="1"/>
  <c r="L25" i="26" s="1"/>
  <c r="M25" i="26" s="1"/>
  <c r="N25" i="26" s="1"/>
  <c r="O25" i="26" s="1"/>
  <c r="P25" i="26" s="1"/>
  <c r="Q25" i="26" s="1"/>
  <c r="R25" i="26" s="1"/>
  <c r="S25" i="26" s="1"/>
  <c r="T25" i="26" s="1"/>
  <c r="U25" i="26" s="1"/>
  <c r="V25" i="26" s="1"/>
  <c r="W25" i="26" s="1"/>
  <c r="X25" i="26" s="1"/>
  <c r="Y25" i="26" s="1"/>
  <c r="Z25" i="26" s="1"/>
  <c r="AA25" i="26" s="1"/>
  <c r="AB25" i="26" s="1"/>
  <c r="AC25" i="26" s="1"/>
  <c r="AD25" i="26" s="1"/>
  <c r="AE25" i="26" s="1"/>
  <c r="AF25" i="26" s="1"/>
  <c r="AG25" i="26" s="1"/>
  <c r="AH25" i="26" s="1"/>
  <c r="AI25" i="26" s="1"/>
  <c r="AJ25" i="26" s="1"/>
  <c r="AK25" i="26" s="1"/>
  <c r="AL25" i="26" s="1"/>
  <c r="AM25" i="26" s="1"/>
  <c r="AN25" i="26" s="1"/>
  <c r="AO25" i="26" s="1"/>
  <c r="AP25" i="26" s="1"/>
  <c r="AQ25" i="26" s="1"/>
  <c r="AR25" i="26" s="1"/>
  <c r="AS25" i="26" s="1"/>
  <c r="AT25" i="26" s="1"/>
  <c r="AU25" i="26" s="1"/>
  <c r="AV25" i="26" s="1"/>
  <c r="AW25" i="26" s="1"/>
  <c r="AX25" i="26" s="1"/>
  <c r="AY25" i="26" s="1"/>
  <c r="AZ25" i="26" s="1"/>
  <c r="BA25" i="26" s="1"/>
  <c r="BB25" i="26" s="1"/>
  <c r="BC25" i="26" s="1"/>
  <c r="BD25" i="26" s="1"/>
  <c r="BE25" i="26" s="1"/>
  <c r="BF25" i="26" s="1"/>
  <c r="BG25" i="26" s="1"/>
  <c r="BH25" i="26" s="1"/>
  <c r="BI25" i="26" s="1"/>
  <c r="BJ25" i="26" s="1"/>
  <c r="BK25" i="26" s="1"/>
  <c r="BL25" i="26" s="1"/>
  <c r="BM25" i="26" s="1"/>
  <c r="BN25" i="26" s="1"/>
  <c r="BO25" i="26" s="1"/>
  <c r="BP25" i="26" s="1"/>
  <c r="BQ25" i="26" s="1"/>
  <c r="BR25" i="26" s="1"/>
  <c r="BS25" i="26" s="1"/>
  <c r="BT25" i="26" s="1"/>
  <c r="BU25" i="26" s="1"/>
  <c r="BV25" i="26" s="1"/>
  <c r="BW25" i="26" s="1"/>
  <c r="BX25" i="26" s="1"/>
  <c r="BY25" i="26" s="1"/>
  <c r="BZ25" i="26" s="1"/>
  <c r="CA25" i="26" s="1"/>
  <c r="CB25" i="26" s="1"/>
  <c r="CC25" i="26" s="1"/>
  <c r="CD25" i="26" s="1"/>
  <c r="H9" i="26"/>
  <c r="I9" i="26" s="1"/>
  <c r="J9" i="26" s="1"/>
  <c r="K9" i="26" s="1"/>
  <c r="L9" i="26" s="1"/>
  <c r="M9" i="26" s="1"/>
  <c r="N9" i="26" s="1"/>
  <c r="O9" i="26" s="1"/>
  <c r="P9" i="26" s="1"/>
  <c r="Q9" i="26" s="1"/>
  <c r="R9" i="26" s="1"/>
  <c r="S9" i="26" s="1"/>
  <c r="T9" i="26" s="1"/>
  <c r="U9" i="26" s="1"/>
  <c r="V9" i="26" s="1"/>
  <c r="W9" i="26" s="1"/>
  <c r="X9" i="26" s="1"/>
  <c r="Y9" i="26" s="1"/>
  <c r="Z9" i="26" s="1"/>
  <c r="AA9" i="26" s="1"/>
  <c r="AB9" i="26" s="1"/>
  <c r="AC9" i="26" s="1"/>
  <c r="AD9" i="26" s="1"/>
  <c r="AE9" i="26" s="1"/>
  <c r="AF9" i="26" s="1"/>
  <c r="AG9" i="26" s="1"/>
  <c r="AH9" i="26" s="1"/>
  <c r="AI9" i="26" s="1"/>
  <c r="AJ9" i="26" s="1"/>
  <c r="AK9" i="26" s="1"/>
  <c r="AL9" i="26" s="1"/>
  <c r="AM9" i="26" s="1"/>
  <c r="AN9" i="26" s="1"/>
  <c r="AO9" i="26" s="1"/>
  <c r="AP9" i="26" s="1"/>
  <c r="AQ9" i="26" s="1"/>
  <c r="AR9" i="26" s="1"/>
  <c r="AS9" i="26" s="1"/>
  <c r="AT9" i="26" s="1"/>
  <c r="AU9" i="26" s="1"/>
  <c r="AV9" i="26" s="1"/>
  <c r="AW9" i="26" s="1"/>
  <c r="AX9" i="26" s="1"/>
  <c r="AY9" i="26" s="1"/>
  <c r="AZ9" i="26" s="1"/>
  <c r="BA9" i="26" s="1"/>
  <c r="BB9" i="26" s="1"/>
  <c r="BC9" i="26" s="1"/>
  <c r="BD9" i="26" s="1"/>
  <c r="BE9" i="26" s="1"/>
  <c r="BF9" i="26" s="1"/>
  <c r="BG9" i="26" s="1"/>
  <c r="BH9" i="26" s="1"/>
  <c r="BI9" i="26" s="1"/>
  <c r="BJ9" i="26" s="1"/>
  <c r="BK9" i="26" s="1"/>
  <c r="BL9" i="26" s="1"/>
  <c r="BM9" i="26" s="1"/>
  <c r="BN9" i="26" s="1"/>
  <c r="BO9" i="26" s="1"/>
  <c r="BP9" i="26" s="1"/>
  <c r="BQ9" i="26" s="1"/>
  <c r="BR9" i="26" s="1"/>
  <c r="BS9" i="26" s="1"/>
  <c r="BT9" i="26" s="1"/>
  <c r="BU9" i="26" s="1"/>
  <c r="BV9" i="26" s="1"/>
  <c r="BW9" i="26" s="1"/>
  <c r="BX9" i="26" s="1"/>
  <c r="BY9" i="26" s="1"/>
  <c r="BZ9" i="26" s="1"/>
  <c r="CA9" i="26" s="1"/>
  <c r="CB9" i="26" s="1"/>
  <c r="CC9" i="26" s="1"/>
  <c r="CD9" i="26" s="1"/>
  <c r="H5" i="26"/>
  <c r="I5" i="26" s="1"/>
  <c r="J5" i="26" s="1"/>
  <c r="K5" i="26" s="1"/>
  <c r="L5" i="26" s="1"/>
  <c r="M5" i="26" s="1"/>
  <c r="N5" i="26" s="1"/>
  <c r="O5" i="26" s="1"/>
  <c r="P5" i="26" s="1"/>
  <c r="Q5" i="26" s="1"/>
  <c r="R5" i="26" s="1"/>
  <c r="S5" i="26" s="1"/>
  <c r="T5" i="26" s="1"/>
  <c r="U5" i="26" s="1"/>
  <c r="V5" i="26" s="1"/>
  <c r="W5" i="26" s="1"/>
  <c r="X5" i="26" s="1"/>
  <c r="Y5" i="26" s="1"/>
  <c r="Z5" i="26" s="1"/>
  <c r="AA5" i="26" s="1"/>
  <c r="AB5" i="26" s="1"/>
  <c r="AC5" i="26" s="1"/>
  <c r="AD5" i="26" s="1"/>
  <c r="AE5" i="26" s="1"/>
  <c r="AF5" i="26" s="1"/>
  <c r="AG5" i="26" s="1"/>
  <c r="AH5" i="26" s="1"/>
  <c r="AI5" i="26" s="1"/>
  <c r="AJ5" i="26" s="1"/>
  <c r="AK5" i="26" s="1"/>
  <c r="AL5" i="26" s="1"/>
  <c r="AM5" i="26" s="1"/>
  <c r="AN5" i="26" s="1"/>
  <c r="AO5" i="26" s="1"/>
  <c r="AP5" i="26" s="1"/>
  <c r="AQ5" i="26" s="1"/>
  <c r="AR5" i="26" s="1"/>
  <c r="AS5" i="26" s="1"/>
  <c r="AT5" i="26" s="1"/>
  <c r="AU5" i="26" s="1"/>
  <c r="AV5" i="26" s="1"/>
  <c r="AW5" i="26" s="1"/>
  <c r="AX5" i="26" s="1"/>
  <c r="AY5" i="26" s="1"/>
  <c r="AZ5" i="26" s="1"/>
  <c r="BA5" i="26" s="1"/>
  <c r="BB5" i="26" s="1"/>
  <c r="BC5" i="26" s="1"/>
  <c r="BD5" i="26" s="1"/>
  <c r="BE5" i="26" s="1"/>
  <c r="BF5" i="26" s="1"/>
  <c r="BG5" i="26" s="1"/>
  <c r="BH5" i="26" s="1"/>
  <c r="BI5" i="26" s="1"/>
  <c r="BJ5" i="26" s="1"/>
  <c r="BK5" i="26" s="1"/>
  <c r="BL5" i="26" s="1"/>
  <c r="BM5" i="26" s="1"/>
  <c r="BN5" i="26" s="1"/>
  <c r="BO5" i="26" s="1"/>
  <c r="BP5" i="26" s="1"/>
  <c r="BQ5" i="26" s="1"/>
  <c r="BR5" i="26" s="1"/>
  <c r="BS5" i="26" s="1"/>
  <c r="BT5" i="26" s="1"/>
  <c r="BU5" i="26" s="1"/>
  <c r="BV5" i="26" s="1"/>
  <c r="BW5" i="26" s="1"/>
  <c r="BX5" i="26" s="1"/>
  <c r="BY5" i="26" s="1"/>
  <c r="BZ5" i="26" s="1"/>
  <c r="CA5" i="26" s="1"/>
  <c r="CB5" i="26" s="1"/>
  <c r="CC5" i="26" s="1"/>
  <c r="CD5" i="26" s="1"/>
  <c r="D7" i="11"/>
  <c r="C7" i="11"/>
  <c r="D3" i="11"/>
  <c r="C3" i="11"/>
  <c r="D7" i="10"/>
  <c r="C7" i="10"/>
  <c r="D3" i="10"/>
  <c r="C3" i="10"/>
  <c r="F41" i="6" l="1"/>
  <c r="H6" i="13"/>
  <c r="J42" i="6"/>
  <c r="H5" i="13"/>
  <c r="Q10" i="6"/>
  <c r="P16" i="13"/>
  <c r="Q9" i="6"/>
  <c r="P13" i="13"/>
  <c r="H4" i="13"/>
  <c r="K5" i="6"/>
  <c r="K6" i="6"/>
  <c r="K8" i="6"/>
  <c r="I10" i="13" s="1"/>
  <c r="K7" i="6"/>
  <c r="I7" i="13" s="1"/>
  <c r="H13" i="26"/>
  <c r="I21" i="26"/>
  <c r="H17" i="26"/>
  <c r="C10" i="12"/>
  <c r="C9" i="12"/>
  <c r="I41" i="6" l="1"/>
  <c r="I43" i="6" s="1"/>
  <c r="G41" i="6"/>
  <c r="J41" i="6"/>
  <c r="J43" i="6" s="1"/>
  <c r="H41" i="6"/>
  <c r="K41" i="6"/>
  <c r="I6" i="13"/>
  <c r="K42" i="6"/>
  <c r="I5" i="13"/>
  <c r="R9" i="6"/>
  <c r="Q13" i="13"/>
  <c r="R10" i="6"/>
  <c r="Q16" i="13"/>
  <c r="L6" i="6"/>
  <c r="I4" i="13"/>
  <c r="L7" i="6"/>
  <c r="J7" i="13" s="1"/>
  <c r="L8" i="6"/>
  <c r="J10" i="13" s="1"/>
  <c r="L5" i="6"/>
  <c r="I13" i="26"/>
  <c r="J21" i="26"/>
  <c r="I17" i="26"/>
  <c r="I12" i="7"/>
  <c r="A24" i="7"/>
  <c r="A23" i="7"/>
  <c r="F24" i="22"/>
  <c r="F42" i="6" l="1"/>
  <c r="F43" i="6" s="1"/>
  <c r="K43" i="6"/>
  <c r="J6" i="13"/>
  <c r="L42" i="6"/>
  <c r="J5" i="13"/>
  <c r="S10" i="6"/>
  <c r="R16" i="13"/>
  <c r="S9" i="6"/>
  <c r="R13" i="13"/>
  <c r="J4" i="13"/>
  <c r="M8" i="6"/>
  <c r="K10" i="13" s="1"/>
  <c r="M5" i="6"/>
  <c r="M6" i="6"/>
  <c r="M7" i="6"/>
  <c r="K7" i="13" s="1"/>
  <c r="I13" i="7"/>
  <c r="O13" i="7" s="1"/>
  <c r="I14" i="7"/>
  <c r="J13" i="26"/>
  <c r="K21" i="26"/>
  <c r="J17" i="26"/>
  <c r="G42" i="6" l="1"/>
  <c r="G43" i="6" s="1"/>
  <c r="H42" i="6"/>
  <c r="H43" i="6" s="1"/>
  <c r="K6" i="13"/>
  <c r="M42" i="6"/>
  <c r="K5" i="13"/>
  <c r="T9" i="6"/>
  <c r="S13" i="13"/>
  <c r="T10" i="6"/>
  <c r="S16" i="13"/>
  <c r="K4" i="13"/>
  <c r="N6" i="6"/>
  <c r="N7" i="6"/>
  <c r="L7" i="13" s="1"/>
  <c r="N5" i="6"/>
  <c r="N8" i="6"/>
  <c r="L10" i="13" s="1"/>
  <c r="F44" i="6"/>
  <c r="N12" i="7"/>
  <c r="O12" i="7"/>
  <c r="N14" i="7"/>
  <c r="O14" i="7"/>
  <c r="N13" i="7"/>
  <c r="K13" i="26"/>
  <c r="L21" i="26"/>
  <c r="K17" i="26"/>
  <c r="Z18" i="6" l="1"/>
  <c r="Z32" i="6" s="1"/>
  <c r="Y18" i="6"/>
  <c r="Y32" i="6" s="1"/>
  <c r="W18" i="6"/>
  <c r="W32" i="6" s="1"/>
  <c r="V18" i="6"/>
  <c r="V32" i="6" s="1"/>
  <c r="X18" i="6"/>
  <c r="X32" i="6" s="1"/>
  <c r="U18" i="6"/>
  <c r="U32" i="6" s="1"/>
  <c r="S18" i="6"/>
  <c r="S32" i="6" s="1"/>
  <c r="P18" i="6"/>
  <c r="P32" i="6" s="1"/>
  <c r="T18" i="6"/>
  <c r="T32" i="6" s="1"/>
  <c r="O18" i="6"/>
  <c r="O32" i="6" s="1"/>
  <c r="Q18" i="6"/>
  <c r="Q32" i="6" s="1"/>
  <c r="N18" i="6"/>
  <c r="N32" i="6" s="1"/>
  <c r="M18" i="6"/>
  <c r="M32" i="6" s="1"/>
  <c r="L18" i="6"/>
  <c r="L32" i="6" s="1"/>
  <c r="R18" i="6"/>
  <c r="R32" i="6" s="1"/>
  <c r="AA18" i="6"/>
  <c r="AA32" i="6" s="1"/>
  <c r="AD18" i="6"/>
  <c r="AD32" i="6" s="1"/>
  <c r="AB18" i="6"/>
  <c r="AB32" i="6" s="1"/>
  <c r="AC18" i="6"/>
  <c r="AC32" i="6" s="1"/>
  <c r="M41" i="6"/>
  <c r="M43" i="6" s="1"/>
  <c r="L6" i="13"/>
  <c r="N42" i="6"/>
  <c r="F45" i="6"/>
  <c r="F46" i="6" s="1"/>
  <c r="L5" i="13"/>
  <c r="U10" i="6"/>
  <c r="T16" i="13"/>
  <c r="U9" i="6"/>
  <c r="T13" i="13"/>
  <c r="O8" i="6"/>
  <c r="M10" i="13" s="1"/>
  <c r="L4" i="13"/>
  <c r="O6" i="6"/>
  <c r="O5" i="6"/>
  <c r="O7" i="6"/>
  <c r="L13" i="26"/>
  <c r="M21" i="26"/>
  <c r="L17" i="26"/>
  <c r="F5" i="14"/>
  <c r="G5" i="14" s="1"/>
  <c r="H5" i="14" s="1"/>
  <c r="I5" i="14" s="1"/>
  <c r="J5" i="14" s="1"/>
  <c r="K5" i="14" s="1"/>
  <c r="F4" i="14"/>
  <c r="G4" i="14" s="1"/>
  <c r="H4" i="14" s="1"/>
  <c r="I4" i="14" s="1"/>
  <c r="J4" i="14" s="1"/>
  <c r="K4" i="14" s="1"/>
  <c r="L41" i="6" l="1"/>
  <c r="L43" i="6" s="1"/>
  <c r="N41" i="6"/>
  <c r="N43" i="6" s="1"/>
  <c r="O41" i="6"/>
  <c r="M6" i="13"/>
  <c r="O42" i="6"/>
  <c r="M5" i="13"/>
  <c r="P7" i="6"/>
  <c r="N7" i="13" s="1"/>
  <c r="M7" i="13"/>
  <c r="V9" i="6"/>
  <c r="U13" i="13"/>
  <c r="V10" i="6"/>
  <c r="U16" i="13"/>
  <c r="M4" i="13"/>
  <c r="P5" i="6"/>
  <c r="P41" i="6" s="1"/>
  <c r="P8" i="6"/>
  <c r="N10" i="13" s="1"/>
  <c r="P6" i="6"/>
  <c r="M13" i="26"/>
  <c r="N21" i="26"/>
  <c r="M17" i="26"/>
  <c r="O43" i="6" l="1"/>
  <c r="N6" i="13"/>
  <c r="P42" i="6"/>
  <c r="P43" i="6" s="1"/>
  <c r="N5" i="13"/>
  <c r="W10" i="6"/>
  <c r="V16" i="13"/>
  <c r="W9" i="6"/>
  <c r="V13" i="13"/>
  <c r="N4" i="13"/>
  <c r="Q6" i="6"/>
  <c r="Q8" i="6"/>
  <c r="O10" i="13" s="1"/>
  <c r="Q5" i="6"/>
  <c r="Q41" i="6" s="1"/>
  <c r="Q7" i="6"/>
  <c r="N13" i="26"/>
  <c r="O21" i="26"/>
  <c r="N17" i="26"/>
  <c r="O6" i="13" l="1"/>
  <c r="Q42" i="6"/>
  <c r="O5" i="13"/>
  <c r="R7" i="6"/>
  <c r="P7" i="13" s="1"/>
  <c r="O7" i="13"/>
  <c r="X9" i="6"/>
  <c r="W13" i="13"/>
  <c r="X10" i="6"/>
  <c r="W16" i="13"/>
  <c r="O4" i="13"/>
  <c r="R5" i="6"/>
  <c r="R41" i="6" s="1"/>
  <c r="R6" i="6"/>
  <c r="R8" i="6"/>
  <c r="P10" i="13" s="1"/>
  <c r="O13" i="26"/>
  <c r="P21" i="26"/>
  <c r="O17" i="26"/>
  <c r="Q43" i="6" l="1"/>
  <c r="P6" i="13"/>
  <c r="R42" i="6"/>
  <c r="P5" i="13"/>
  <c r="Y10" i="6"/>
  <c r="X16" i="13"/>
  <c r="Y9" i="6"/>
  <c r="X13" i="13"/>
  <c r="S8" i="6"/>
  <c r="Q10" i="13" s="1"/>
  <c r="S6" i="6"/>
  <c r="P4" i="13"/>
  <c r="S5" i="6"/>
  <c r="S41" i="6" s="1"/>
  <c r="S7" i="6"/>
  <c r="Q7" i="13" s="1"/>
  <c r="G44" i="6"/>
  <c r="P13" i="26"/>
  <c r="Q21" i="26"/>
  <c r="P17" i="26"/>
  <c r="R43" i="6" l="1"/>
  <c r="Q6" i="13"/>
  <c r="S42" i="6"/>
  <c r="S43" i="6" s="1"/>
  <c r="Q5" i="13"/>
  <c r="Z9" i="6"/>
  <c r="Y13" i="13"/>
  <c r="Z10" i="6"/>
  <c r="Y16" i="13"/>
  <c r="Q4" i="13"/>
  <c r="T7" i="6"/>
  <c r="R7" i="13" s="1"/>
  <c r="T5" i="6"/>
  <c r="T41" i="6" s="1"/>
  <c r="T6" i="6"/>
  <c r="T8" i="6"/>
  <c r="H44" i="6"/>
  <c r="Q13" i="26"/>
  <c r="R21" i="26"/>
  <c r="Q17" i="26"/>
  <c r="R6" i="13" l="1"/>
  <c r="T42" i="6"/>
  <c r="R5" i="13"/>
  <c r="U8" i="6"/>
  <c r="S10" i="13" s="1"/>
  <c r="R10" i="13"/>
  <c r="AA10" i="6"/>
  <c r="Z16" i="13"/>
  <c r="AA9" i="6"/>
  <c r="Z13" i="13"/>
  <c r="U6" i="6"/>
  <c r="R4" i="13"/>
  <c r="U5" i="6"/>
  <c r="U41" i="6" s="1"/>
  <c r="U7" i="6"/>
  <c r="S7" i="13" s="1"/>
  <c r="I44" i="6"/>
  <c r="R13" i="26"/>
  <c r="S21" i="26"/>
  <c r="R17" i="26"/>
  <c r="T43" i="6" l="1"/>
  <c r="S6" i="13"/>
  <c r="U42" i="6"/>
  <c r="S5" i="13"/>
  <c r="AB9" i="6"/>
  <c r="AA13" i="13"/>
  <c r="AB10" i="6"/>
  <c r="AA16" i="13"/>
  <c r="V6" i="6"/>
  <c r="S4" i="13"/>
  <c r="V7" i="6"/>
  <c r="T7" i="13" s="1"/>
  <c r="V5" i="6"/>
  <c r="V41" i="6" s="1"/>
  <c r="V8" i="6"/>
  <c r="T10" i="13" s="1"/>
  <c r="J44" i="6"/>
  <c r="S13" i="26"/>
  <c r="T21" i="26"/>
  <c r="S17" i="26"/>
  <c r="U43" i="6" l="1"/>
  <c r="T6" i="13"/>
  <c r="V42" i="6"/>
  <c r="T5" i="13"/>
  <c r="AC10" i="6"/>
  <c r="AB16" i="13"/>
  <c r="AC9" i="6"/>
  <c r="AB13" i="13"/>
  <c r="W8" i="6"/>
  <c r="U10" i="13" s="1"/>
  <c r="T4" i="13"/>
  <c r="W5" i="6"/>
  <c r="W41" i="6" s="1"/>
  <c r="W7" i="6"/>
  <c r="U7" i="13" s="1"/>
  <c r="W6" i="6"/>
  <c r="K44" i="6"/>
  <c r="T13" i="26"/>
  <c r="U21" i="26"/>
  <c r="T17" i="26"/>
  <c r="V43" i="6" l="1"/>
  <c r="U6" i="13"/>
  <c r="W42" i="6"/>
  <c r="W43" i="6" s="1"/>
  <c r="U5" i="13"/>
  <c r="AD9" i="6"/>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B9" i="6" s="1"/>
  <c r="BC9" i="6" s="1"/>
  <c r="BD9" i="6" s="1"/>
  <c r="BE9" i="6" s="1"/>
  <c r="BF9" i="6" s="1"/>
  <c r="BG9" i="6" s="1"/>
  <c r="BH9" i="6" s="1"/>
  <c r="BI9" i="6" s="1"/>
  <c r="BJ9" i="6" s="1"/>
  <c r="BK9" i="6" s="1"/>
  <c r="BL9" i="6" s="1"/>
  <c r="BM9" i="6" s="1"/>
  <c r="BN9" i="6" s="1"/>
  <c r="BO9" i="6" s="1"/>
  <c r="BP9" i="6" s="1"/>
  <c r="BQ9" i="6" s="1"/>
  <c r="BR9" i="6" s="1"/>
  <c r="BS9" i="6" s="1"/>
  <c r="BT9" i="6" s="1"/>
  <c r="BU9" i="6" s="1"/>
  <c r="BV9" i="6" s="1"/>
  <c r="BW9" i="6" s="1"/>
  <c r="BX9" i="6" s="1"/>
  <c r="BY9" i="6" s="1"/>
  <c r="BZ9" i="6" s="1"/>
  <c r="CA9" i="6" s="1"/>
  <c r="CB9" i="6" s="1"/>
  <c r="CC9" i="6" s="1"/>
  <c r="CD9" i="6" s="1"/>
  <c r="CE9" i="6" s="1"/>
  <c r="CF9" i="6" s="1"/>
  <c r="CG9" i="6" s="1"/>
  <c r="CH9" i="6" s="1"/>
  <c r="CI9" i="6" s="1"/>
  <c r="CJ9" i="6" s="1"/>
  <c r="CK9" i="6" s="1"/>
  <c r="CL9" i="6" s="1"/>
  <c r="CM9" i="6" s="1"/>
  <c r="CN9" i="6" s="1"/>
  <c r="CO9" i="6" s="1"/>
  <c r="CP9" i="6" s="1"/>
  <c r="CQ9" i="6" s="1"/>
  <c r="CR9" i="6" s="1"/>
  <c r="CS9" i="6" s="1"/>
  <c r="CT9" i="6" s="1"/>
  <c r="CU9" i="6" s="1"/>
  <c r="CV9" i="6" s="1"/>
  <c r="CW9" i="6" s="1"/>
  <c r="CX9" i="6" s="1"/>
  <c r="CY9" i="6" s="1"/>
  <c r="CZ9" i="6" s="1"/>
  <c r="DA9" i="6" s="1"/>
  <c r="DB9" i="6" s="1"/>
  <c r="AC13" i="13"/>
  <c r="AD10" i="6"/>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BC10" i="6" s="1"/>
  <c r="BD10" i="6" s="1"/>
  <c r="BE10" i="6" s="1"/>
  <c r="BF10" i="6" s="1"/>
  <c r="BG10" i="6" s="1"/>
  <c r="BH10" i="6" s="1"/>
  <c r="BI10" i="6" s="1"/>
  <c r="BJ10" i="6" s="1"/>
  <c r="BK10" i="6" s="1"/>
  <c r="BL10" i="6" s="1"/>
  <c r="BM10" i="6" s="1"/>
  <c r="BN10" i="6" s="1"/>
  <c r="BO10" i="6" s="1"/>
  <c r="BP10" i="6" s="1"/>
  <c r="BQ10" i="6" s="1"/>
  <c r="BR10" i="6" s="1"/>
  <c r="BS10" i="6" s="1"/>
  <c r="BT10" i="6" s="1"/>
  <c r="BU10" i="6" s="1"/>
  <c r="BV10" i="6" s="1"/>
  <c r="BW10" i="6" s="1"/>
  <c r="BX10" i="6" s="1"/>
  <c r="BY10" i="6" s="1"/>
  <c r="BZ10" i="6" s="1"/>
  <c r="CA10" i="6" s="1"/>
  <c r="CB10" i="6" s="1"/>
  <c r="CC10" i="6" s="1"/>
  <c r="CD10" i="6" s="1"/>
  <c r="CE10" i="6" s="1"/>
  <c r="CF10" i="6" s="1"/>
  <c r="CG10" i="6" s="1"/>
  <c r="CH10" i="6" s="1"/>
  <c r="CI10" i="6" s="1"/>
  <c r="CJ10" i="6" s="1"/>
  <c r="CK10" i="6" s="1"/>
  <c r="CL10" i="6" s="1"/>
  <c r="CM10" i="6" s="1"/>
  <c r="CN10" i="6" s="1"/>
  <c r="CO10" i="6" s="1"/>
  <c r="CP10" i="6" s="1"/>
  <c r="CQ10" i="6" s="1"/>
  <c r="CR10" i="6" s="1"/>
  <c r="CS10" i="6" s="1"/>
  <c r="CT10" i="6" s="1"/>
  <c r="CU10" i="6" s="1"/>
  <c r="CV10" i="6" s="1"/>
  <c r="CW10" i="6" s="1"/>
  <c r="CX10" i="6" s="1"/>
  <c r="CY10" i="6" s="1"/>
  <c r="CZ10" i="6" s="1"/>
  <c r="DA10" i="6" s="1"/>
  <c r="DB10" i="6" s="1"/>
  <c r="AC16" i="13"/>
  <c r="U4" i="13"/>
  <c r="X6" i="6"/>
  <c r="X7" i="6"/>
  <c r="V7" i="13" s="1"/>
  <c r="X5" i="6"/>
  <c r="X41" i="6" s="1"/>
  <c r="X8" i="6"/>
  <c r="L44" i="6"/>
  <c r="U13" i="26"/>
  <c r="V21" i="26"/>
  <c r="U17" i="26"/>
  <c r="V6" i="13" l="1"/>
  <c r="X42" i="6"/>
  <c r="V5" i="13"/>
  <c r="Y8" i="6"/>
  <c r="W10" i="13" s="1"/>
  <c r="V10" i="13"/>
  <c r="V4" i="13"/>
  <c r="Y5" i="6"/>
  <c r="Y41" i="6" s="1"/>
  <c r="Y7" i="6"/>
  <c r="W7" i="13" s="1"/>
  <c r="Y6" i="6"/>
  <c r="M44" i="6"/>
  <c r="V13" i="26"/>
  <c r="W21" i="26"/>
  <c r="V17" i="26"/>
  <c r="X43" i="6" l="1"/>
  <c r="W6" i="13"/>
  <c r="Y42" i="6"/>
  <c r="W5" i="13"/>
  <c r="W4" i="13"/>
  <c r="Z6" i="6"/>
  <c r="Z7" i="6"/>
  <c r="X7" i="13" s="1"/>
  <c r="Z5" i="6"/>
  <c r="Z41" i="6" s="1"/>
  <c r="Z8" i="6"/>
  <c r="X10" i="13" s="1"/>
  <c r="N44" i="6"/>
  <c r="W13" i="26"/>
  <c r="X21" i="26"/>
  <c r="W17" i="26"/>
  <c r="Y43" i="6" l="1"/>
  <c r="X6" i="13"/>
  <c r="Z42" i="6"/>
  <c r="X5" i="13"/>
  <c r="AA8" i="6"/>
  <c r="Y10" i="13" s="1"/>
  <c r="AA7" i="6"/>
  <c r="Y7" i="13" s="1"/>
  <c r="X4" i="13"/>
  <c r="AA5" i="6"/>
  <c r="AA41" i="6" s="1"/>
  <c r="AA6" i="6"/>
  <c r="O44" i="6"/>
  <c r="X13" i="26"/>
  <c r="Y21" i="26"/>
  <c r="X17" i="26"/>
  <c r="Z43" i="6" l="1"/>
  <c r="Y6" i="13"/>
  <c r="AA42" i="6"/>
  <c r="Y5" i="13"/>
  <c r="Y4" i="13"/>
  <c r="AB6" i="6"/>
  <c r="AB5" i="6"/>
  <c r="AB41" i="6" s="1"/>
  <c r="AB7" i="6"/>
  <c r="Z7" i="13" s="1"/>
  <c r="AB8" i="6"/>
  <c r="P44" i="6"/>
  <c r="Y13" i="26"/>
  <c r="Z21" i="26"/>
  <c r="Y17" i="26"/>
  <c r="AA43" i="6" l="1"/>
  <c r="Z6" i="13"/>
  <c r="AB42" i="6"/>
  <c r="AB43" i="6" s="1"/>
  <c r="Z5" i="13"/>
  <c r="AC8" i="6"/>
  <c r="AA10" i="13" s="1"/>
  <c r="Z10" i="13"/>
  <c r="AC7" i="6"/>
  <c r="AA7" i="13" s="1"/>
  <c r="Z4" i="13"/>
  <c r="AC5" i="6"/>
  <c r="AC41" i="6" s="1"/>
  <c r="AC6" i="6"/>
  <c r="Q44" i="6"/>
  <c r="Z13" i="26"/>
  <c r="AA21" i="26"/>
  <c r="Z17" i="26"/>
  <c r="AA6" i="13" l="1"/>
  <c r="AC42" i="6"/>
  <c r="AA5" i="13"/>
  <c r="AD7" i="6"/>
  <c r="AB7" i="13" s="1"/>
  <c r="AA4" i="13"/>
  <c r="AD6" i="6"/>
  <c r="AD5" i="6"/>
  <c r="AD8" i="6"/>
  <c r="AB10" i="13" s="1"/>
  <c r="R44" i="6"/>
  <c r="AA13" i="26"/>
  <c r="AB21" i="26"/>
  <c r="AA17" i="26"/>
  <c r="AC43" i="6" l="1"/>
  <c r="AD41" i="6"/>
  <c r="AB6" i="13"/>
  <c r="AD42" i="6"/>
  <c r="AB5" i="13"/>
  <c r="AE8" i="6"/>
  <c r="AC10" i="13" s="1"/>
  <c r="AB4" i="13"/>
  <c r="AE5" i="6"/>
  <c r="AE6" i="6"/>
  <c r="AE7" i="6"/>
  <c r="AC7" i="13" s="1"/>
  <c r="S44" i="6"/>
  <c r="AB13" i="26"/>
  <c r="AC21" i="26"/>
  <c r="AB17" i="26"/>
  <c r="AD43" i="6" l="1"/>
  <c r="AE41" i="6"/>
  <c r="AC6" i="13"/>
  <c r="AE42" i="6"/>
  <c r="AC5" i="13"/>
  <c r="AF7" i="6"/>
  <c r="AF6" i="6"/>
  <c r="AC4" i="13"/>
  <c r="AF5" i="6"/>
  <c r="AF41" i="6" s="1"/>
  <c r="AF8" i="6"/>
  <c r="T44" i="6"/>
  <c r="AC13" i="26"/>
  <c r="AD21" i="26"/>
  <c r="AC17" i="26"/>
  <c r="AE43" i="6" l="1"/>
  <c r="AF42" i="6"/>
  <c r="AG8" i="6"/>
  <c r="AG6" i="6"/>
  <c r="AG42" i="6" s="1"/>
  <c r="AG5" i="6"/>
  <c r="AG41" i="6" s="1"/>
  <c r="AG7" i="6"/>
  <c r="U44" i="6"/>
  <c r="AD13" i="26"/>
  <c r="AE21" i="26"/>
  <c r="AD17" i="26"/>
  <c r="AE44" i="6" l="1"/>
  <c r="AF43" i="6"/>
  <c r="AH7" i="6"/>
  <c r="AH5" i="6"/>
  <c r="AH41" i="6" s="1"/>
  <c r="AH8" i="6"/>
  <c r="AH6" i="6"/>
  <c r="AH42" i="6" s="1"/>
  <c r="V44" i="6"/>
  <c r="AE13" i="26"/>
  <c r="AF21" i="26"/>
  <c r="AE17" i="26"/>
  <c r="AG43" i="6" l="1"/>
  <c r="AI8" i="6"/>
  <c r="AI6" i="6"/>
  <c r="AI42" i="6" s="1"/>
  <c r="AI5" i="6"/>
  <c r="AI41" i="6" s="1"/>
  <c r="AI7" i="6"/>
  <c r="W44" i="6"/>
  <c r="AF13" i="26"/>
  <c r="AG21" i="26"/>
  <c r="AF17" i="26"/>
  <c r="AH43" i="6" l="1"/>
  <c r="AI43" i="6"/>
  <c r="AJ7" i="6"/>
  <c r="AJ8" i="6"/>
  <c r="AJ5" i="6"/>
  <c r="AJ41" i="6" s="1"/>
  <c r="AJ6" i="6"/>
  <c r="AJ42" i="6" s="1"/>
  <c r="X44" i="6"/>
  <c r="AG13" i="26"/>
  <c r="AH21" i="26"/>
  <c r="AG17" i="26"/>
  <c r="AK6" i="6" l="1"/>
  <c r="AK42" i="6" s="1"/>
  <c r="AK5" i="6"/>
  <c r="AK41" i="6" s="1"/>
  <c r="AK7" i="6"/>
  <c r="AK8" i="6"/>
  <c r="Y44" i="6"/>
  <c r="AH13" i="26"/>
  <c r="AI21" i="26"/>
  <c r="AH17" i="26"/>
  <c r="AJ43" i="6" l="1"/>
  <c r="AJ44" i="6" s="1"/>
  <c r="AK43" i="6"/>
  <c r="AL8" i="6"/>
  <c r="AL7" i="6"/>
  <c r="Z44" i="6"/>
  <c r="AL5" i="6"/>
  <c r="AL41" i="6" s="1"/>
  <c r="AL6" i="6"/>
  <c r="AL42" i="6" s="1"/>
  <c r="AI13" i="26"/>
  <c r="AJ21" i="26"/>
  <c r="AI17" i="26"/>
  <c r="AM7" i="6" l="1"/>
  <c r="AM6" i="6"/>
  <c r="AM42" i="6" s="1"/>
  <c r="AM5" i="6"/>
  <c r="AM41" i="6" s="1"/>
  <c r="AM8" i="6"/>
  <c r="AA44" i="6"/>
  <c r="AJ13" i="26"/>
  <c r="AK21" i="26"/>
  <c r="AJ17" i="26"/>
  <c r="AL43" i="6" l="1"/>
  <c r="AL44" i="6" s="1"/>
  <c r="AN8" i="6"/>
  <c r="AN5" i="6"/>
  <c r="AN41" i="6" s="1"/>
  <c r="AN6" i="6"/>
  <c r="AN42" i="6" s="1"/>
  <c r="AN7" i="6"/>
  <c r="AB44" i="6"/>
  <c r="AC44" i="6"/>
  <c r="AK13" i="26"/>
  <c r="AL21" i="26"/>
  <c r="AK17" i="26"/>
  <c r="AM43" i="6" l="1"/>
  <c r="AO7" i="6"/>
  <c r="AO6" i="6"/>
  <c r="AO42" i="6" s="1"/>
  <c r="AO5" i="6"/>
  <c r="AO41" i="6" s="1"/>
  <c r="AO8" i="6"/>
  <c r="AL13" i="26"/>
  <c r="AM21" i="26"/>
  <c r="AL17" i="26"/>
  <c r="AN43" i="6" l="1"/>
  <c r="AP8" i="6"/>
  <c r="AP5" i="6"/>
  <c r="AP41" i="6" s="1"/>
  <c r="AP7" i="6"/>
  <c r="AP6" i="6"/>
  <c r="AP42" i="6" s="1"/>
  <c r="AD44" i="6"/>
  <c r="AM13" i="26"/>
  <c r="AN21" i="26"/>
  <c r="AM17" i="26"/>
  <c r="G31" i="6"/>
  <c r="AO43" i="6" l="1"/>
  <c r="AQ7" i="6"/>
  <c r="AQ6" i="6"/>
  <c r="AQ42" i="6" s="1"/>
  <c r="AQ5" i="6"/>
  <c r="AQ41" i="6" s="1"/>
  <c r="AQ8" i="6"/>
  <c r="AN13" i="26"/>
  <c r="AO21" i="26"/>
  <c r="AN17" i="26"/>
  <c r="AP43" i="6" l="1"/>
  <c r="G45" i="6"/>
  <c r="AR8" i="6"/>
  <c r="AR5" i="6"/>
  <c r="AR41" i="6" s="1"/>
  <c r="AF44" i="6"/>
  <c r="AR7" i="6"/>
  <c r="AR6" i="6"/>
  <c r="AR42" i="6" s="1"/>
  <c r="AG44" i="6"/>
  <c r="AO13" i="26"/>
  <c r="AP21" i="26"/>
  <c r="AO17" i="26"/>
  <c r="AQ43" i="6" l="1"/>
  <c r="AR43" i="6"/>
  <c r="G46" i="6"/>
  <c r="H31" i="6" s="1"/>
  <c r="AS7" i="6"/>
  <c r="AS8" i="6"/>
  <c r="AS6" i="6"/>
  <c r="AS42" i="6" s="1"/>
  <c r="AS5" i="6"/>
  <c r="AS41" i="6" s="1"/>
  <c r="AH44" i="6"/>
  <c r="AP13" i="26"/>
  <c r="AQ21" i="26"/>
  <c r="AP17" i="26"/>
  <c r="AT5" i="6" l="1"/>
  <c r="AT41" i="6" s="1"/>
  <c r="AT8" i="6"/>
  <c r="AT7" i="6"/>
  <c r="AT6" i="6"/>
  <c r="AT42" i="6" s="1"/>
  <c r="AI44" i="6"/>
  <c r="AQ13" i="26"/>
  <c r="AR21" i="26"/>
  <c r="AQ17" i="26"/>
  <c r="AS43" i="6" l="1"/>
  <c r="H45" i="6"/>
  <c r="AU8" i="6"/>
  <c r="AU6" i="6"/>
  <c r="AU42" i="6" s="1"/>
  <c r="AU7" i="6"/>
  <c r="AU5" i="6"/>
  <c r="AU41" i="6" s="1"/>
  <c r="AR13" i="26"/>
  <c r="AS21" i="26"/>
  <c r="AR17" i="26"/>
  <c r="AT43" i="6" l="1"/>
  <c r="H46" i="6"/>
  <c r="AV8" i="6"/>
  <c r="AV5" i="6"/>
  <c r="AV41" i="6" s="1"/>
  <c r="AV7" i="6"/>
  <c r="AV6" i="6"/>
  <c r="AV42" i="6" s="1"/>
  <c r="AK44" i="6"/>
  <c r="AS13" i="26"/>
  <c r="AT21" i="26"/>
  <c r="AS17" i="26"/>
  <c r="AU43" i="6" l="1"/>
  <c r="AW7" i="6"/>
  <c r="I31" i="6"/>
  <c r="AW6" i="6"/>
  <c r="AW42" i="6" s="1"/>
  <c r="AW5" i="6"/>
  <c r="AW41" i="6" s="1"/>
  <c r="AW8" i="6"/>
  <c r="AT13" i="26"/>
  <c r="AU21" i="26"/>
  <c r="AT17" i="26"/>
  <c r="AV43" i="6" l="1"/>
  <c r="AX8" i="6"/>
  <c r="AX5" i="6"/>
  <c r="AX7" i="6"/>
  <c r="AX6" i="6"/>
  <c r="AX42" i="6" s="1"/>
  <c r="AM44" i="6"/>
  <c r="AU13" i="26"/>
  <c r="AV21" i="26"/>
  <c r="AU17" i="26"/>
  <c r="AW43" i="6" l="1"/>
  <c r="AX41" i="6"/>
  <c r="I45" i="6"/>
  <c r="AY7" i="6"/>
  <c r="AY6" i="6"/>
  <c r="AY42" i="6" s="1"/>
  <c r="AY5" i="6"/>
  <c r="AY8" i="6"/>
  <c r="AN44" i="6"/>
  <c r="AV13" i="26"/>
  <c r="AW21" i="26"/>
  <c r="AV17" i="26"/>
  <c r="AY41" i="6" l="1"/>
  <c r="AX43" i="6"/>
  <c r="AZ8" i="6"/>
  <c r="I46" i="6"/>
  <c r="J31" i="6" s="1"/>
  <c r="AZ5" i="6"/>
  <c r="AZ7" i="6"/>
  <c r="AZ6" i="6"/>
  <c r="AO44" i="6"/>
  <c r="AW13" i="26"/>
  <c r="AX21" i="26"/>
  <c r="AW17" i="26"/>
  <c r="AZ42" i="6" l="1"/>
  <c r="AZ41" i="6"/>
  <c r="AY43" i="6"/>
  <c r="J45" i="6"/>
  <c r="BA7" i="6"/>
  <c r="BA6" i="6"/>
  <c r="BA42" i="6" s="1"/>
  <c r="BA5" i="6"/>
  <c r="BA8" i="6"/>
  <c r="AP44" i="6"/>
  <c r="AX13" i="26"/>
  <c r="AY21" i="26"/>
  <c r="AX17" i="26"/>
  <c r="AZ43" i="6" l="1"/>
  <c r="BA41" i="6"/>
  <c r="BB8" i="6"/>
  <c r="J46" i="6"/>
  <c r="BB5" i="6"/>
  <c r="BB7" i="6"/>
  <c r="BB6" i="6"/>
  <c r="BB42" i="6" s="1"/>
  <c r="AQ44" i="6"/>
  <c r="AY13" i="26"/>
  <c r="AZ21" i="26"/>
  <c r="AY17" i="26"/>
  <c r="BB41" i="6" l="1"/>
  <c r="BA43" i="6"/>
  <c r="K31" i="6"/>
  <c r="K45" i="6" s="1"/>
  <c r="K46" i="6" s="1"/>
  <c r="L31" i="6" s="1"/>
  <c r="L45" i="6" s="1"/>
  <c r="L46" i="6" s="1"/>
  <c r="M31" i="6" s="1"/>
  <c r="M45" i="6" s="1"/>
  <c r="M46" i="6" s="1"/>
  <c r="N31" i="6" s="1"/>
  <c r="N45" i="6" s="1"/>
  <c r="N46" i="6" s="1"/>
  <c r="O31" i="6" s="1"/>
  <c r="O45" i="6" s="1"/>
  <c r="O46" i="6" s="1"/>
  <c r="P31" i="6" s="1"/>
  <c r="P45" i="6" s="1"/>
  <c r="P46" i="6" s="1"/>
  <c r="Q31" i="6" s="1"/>
  <c r="Q45" i="6" s="1"/>
  <c r="Q46" i="6" s="1"/>
  <c r="R31" i="6" s="1"/>
  <c r="R45" i="6" s="1"/>
  <c r="R46" i="6" s="1"/>
  <c r="S31" i="6" s="1"/>
  <c r="S45" i="6" s="1"/>
  <c r="S46" i="6" s="1"/>
  <c r="T31" i="6" s="1"/>
  <c r="T45" i="6" s="1"/>
  <c r="T46" i="6" s="1"/>
  <c r="BC7" i="6"/>
  <c r="BC6" i="6"/>
  <c r="BC42" i="6" s="1"/>
  <c r="BC5" i="6"/>
  <c r="BC8" i="6"/>
  <c r="AR44" i="6"/>
  <c r="AZ13" i="26"/>
  <c r="BA21" i="26"/>
  <c r="AZ17" i="26"/>
  <c r="BC41" i="6" l="1"/>
  <c r="BB43" i="6"/>
  <c r="U31" i="6"/>
  <c r="U45" i="6" s="1"/>
  <c r="U46" i="6" s="1"/>
  <c r="BD8" i="6"/>
  <c r="BD5" i="6"/>
  <c r="BD7" i="6"/>
  <c r="BD6" i="6"/>
  <c r="BD42" i="6" s="1"/>
  <c r="AS44" i="6"/>
  <c r="BA13" i="26"/>
  <c r="BB21" i="26"/>
  <c r="BA17" i="26"/>
  <c r="BD41" i="6" l="1"/>
  <c r="BC43" i="6"/>
  <c r="V31" i="6"/>
  <c r="V45" i="6" s="1"/>
  <c r="V46" i="6" s="1"/>
  <c r="BE6" i="6"/>
  <c r="BE42" i="6" s="1"/>
  <c r="BE7" i="6"/>
  <c r="BE5" i="6"/>
  <c r="BE8" i="6"/>
  <c r="AT44" i="6"/>
  <c r="BB13" i="26"/>
  <c r="BC21" i="26"/>
  <c r="BB17" i="26"/>
  <c r="BE41" i="6" l="1"/>
  <c r="BD43" i="6"/>
  <c r="BF8" i="6"/>
  <c r="W31" i="6"/>
  <c r="W45" i="6" s="1"/>
  <c r="W46" i="6" s="1"/>
  <c r="BF5" i="6"/>
  <c r="BF7" i="6"/>
  <c r="BF6" i="6"/>
  <c r="BF42" i="6" s="1"/>
  <c r="AU44" i="6"/>
  <c r="BC13" i="26"/>
  <c r="BD21" i="26"/>
  <c r="BC17" i="26"/>
  <c r="BF41" i="6" l="1"/>
  <c r="BE43" i="6"/>
  <c r="X31" i="6"/>
  <c r="X45" i="6" s="1"/>
  <c r="BG6" i="6"/>
  <c r="BG42" i="6" s="1"/>
  <c r="BG7" i="6"/>
  <c r="BG5" i="6"/>
  <c r="BG8" i="6"/>
  <c r="AV44" i="6"/>
  <c r="BD13" i="26"/>
  <c r="BE21" i="26"/>
  <c r="BD17" i="26"/>
  <c r="BG41" i="6" l="1"/>
  <c r="BF43" i="6"/>
  <c r="X46" i="6"/>
  <c r="BH8" i="6"/>
  <c r="BH5" i="6"/>
  <c r="BH7" i="6"/>
  <c r="BH6" i="6"/>
  <c r="BH42" i="6" s="1"/>
  <c r="AW44" i="6"/>
  <c r="BE13" i="26"/>
  <c r="BF21" i="26"/>
  <c r="BE17" i="26"/>
  <c r="BH41" i="6" l="1"/>
  <c r="BG43" i="6"/>
  <c r="Y31" i="6"/>
  <c r="Y45" i="6" s="1"/>
  <c r="Y46" i="6" s="1"/>
  <c r="BI7" i="6"/>
  <c r="BI6" i="6"/>
  <c r="BI42" i="6" s="1"/>
  <c r="BI5" i="6"/>
  <c r="BI8" i="6"/>
  <c r="AX44" i="6"/>
  <c r="BF13" i="26"/>
  <c r="BG21" i="26"/>
  <c r="BF17" i="26"/>
  <c r="BI41" i="6" l="1"/>
  <c r="BH43" i="6"/>
  <c r="Z31" i="6"/>
  <c r="Z45" i="6" s="1"/>
  <c r="Z46" i="6" s="1"/>
  <c r="BJ8" i="6"/>
  <c r="BJ5" i="6"/>
  <c r="BJ7" i="6"/>
  <c r="BJ6" i="6"/>
  <c r="BJ42" i="6" s="1"/>
  <c r="AY44" i="6"/>
  <c r="BG13" i="26"/>
  <c r="BH21" i="26"/>
  <c r="BG17" i="26"/>
  <c r="BJ41" i="6" l="1"/>
  <c r="BI43" i="6"/>
  <c r="BK7" i="6"/>
  <c r="AA31" i="6"/>
  <c r="AA45" i="6" s="1"/>
  <c r="AA46" i="6" s="1"/>
  <c r="BK6" i="6"/>
  <c r="BK42" i="6" s="1"/>
  <c r="BK5" i="6"/>
  <c r="BK8" i="6"/>
  <c r="AZ44" i="6"/>
  <c r="BH13" i="26"/>
  <c r="BI21" i="26"/>
  <c r="BH17" i="26"/>
  <c r="BK41" i="6" l="1"/>
  <c r="BJ43" i="6"/>
  <c r="AB31" i="6"/>
  <c r="AB45" i="6" s="1"/>
  <c r="AB46" i="6" s="1"/>
  <c r="BA44" i="6"/>
  <c r="BL8" i="6"/>
  <c r="BL5" i="6"/>
  <c r="BL7" i="6"/>
  <c r="BL6" i="6"/>
  <c r="BL42" i="6" s="1"/>
  <c r="BI13" i="26"/>
  <c r="BJ21" i="26"/>
  <c r="BI17" i="26"/>
  <c r="BL41" i="6" l="1"/>
  <c r="BK43" i="6"/>
  <c r="AC31" i="6"/>
  <c r="BM6" i="6"/>
  <c r="BM42" i="6" s="1"/>
  <c r="BM7" i="6"/>
  <c r="BM5" i="6"/>
  <c r="BM8" i="6"/>
  <c r="BB44" i="6"/>
  <c r="BJ13" i="26"/>
  <c r="BK21" i="26"/>
  <c r="BJ17" i="26"/>
  <c r="BM41" i="6" l="1"/>
  <c r="BL43" i="6"/>
  <c r="BC44" i="6"/>
  <c r="AC45" i="6"/>
  <c r="AC46" i="6" s="1"/>
  <c r="BN8" i="6"/>
  <c r="BN5" i="6"/>
  <c r="BN7" i="6"/>
  <c r="BN6" i="6"/>
  <c r="BN42" i="6" s="1"/>
  <c r="BK13" i="26"/>
  <c r="BL21" i="26"/>
  <c r="BK17" i="26"/>
  <c r="BN41" i="6" l="1"/>
  <c r="BM43" i="6"/>
  <c r="BO7" i="6"/>
  <c r="AD31" i="6"/>
  <c r="BO6" i="6"/>
  <c r="BO42" i="6" s="1"/>
  <c r="BO5" i="6"/>
  <c r="BO8" i="6"/>
  <c r="BD44" i="6"/>
  <c r="BL13" i="26"/>
  <c r="BM21" i="26"/>
  <c r="BL17" i="26"/>
  <c r="BO41" i="6" l="1"/>
  <c r="BN43" i="6"/>
  <c r="BP8" i="6"/>
  <c r="AD45" i="6"/>
  <c r="AD46" i="6" s="1"/>
  <c r="BP5" i="6"/>
  <c r="BP7" i="6"/>
  <c r="BP6" i="6"/>
  <c r="BP42" i="6" s="1"/>
  <c r="BE44" i="6"/>
  <c r="BM13" i="26"/>
  <c r="BN21" i="26"/>
  <c r="BM17" i="26"/>
  <c r="BP41" i="6" l="1"/>
  <c r="BO43" i="6"/>
  <c r="AE31" i="6"/>
  <c r="BQ6" i="6"/>
  <c r="BQ42" i="6" s="1"/>
  <c r="BQ7" i="6"/>
  <c r="BQ5" i="6"/>
  <c r="BQ8" i="6"/>
  <c r="BF44" i="6"/>
  <c r="BN13" i="26"/>
  <c r="BO21" i="26"/>
  <c r="BN17" i="26"/>
  <c r="BQ41" i="6" l="1"/>
  <c r="BP43" i="6"/>
  <c r="BR8" i="6"/>
  <c r="BG44" i="6"/>
  <c r="AE45" i="6"/>
  <c r="AE46" i="6" s="1"/>
  <c r="BR7" i="6"/>
  <c r="BR5" i="6"/>
  <c r="BR6" i="6"/>
  <c r="BR42" i="6" s="1"/>
  <c r="BO13" i="26"/>
  <c r="BP21" i="26"/>
  <c r="BO17" i="26"/>
  <c r="BR41" i="6" l="1"/>
  <c r="BQ43" i="6"/>
  <c r="AF31" i="6"/>
  <c r="BS6" i="6"/>
  <c r="BS42" i="6" s="1"/>
  <c r="BS5" i="6"/>
  <c r="BS8" i="6"/>
  <c r="BS7" i="6"/>
  <c r="BH44" i="6"/>
  <c r="BP13" i="26"/>
  <c r="BQ21" i="26"/>
  <c r="BP17" i="26"/>
  <c r="BS41" i="6" l="1"/>
  <c r="BR43" i="6"/>
  <c r="DC22" i="6"/>
  <c r="DC18" i="6"/>
  <c r="BT7" i="6"/>
  <c r="BT8" i="6"/>
  <c r="DC19" i="6"/>
  <c r="DC26" i="6"/>
  <c r="DC27" i="6"/>
  <c r="AF45" i="6"/>
  <c r="AF46" i="6" s="1"/>
  <c r="DC25" i="6"/>
  <c r="BI44" i="6"/>
  <c r="DC24" i="6"/>
  <c r="BT5" i="6"/>
  <c r="BT22" i="6" s="1"/>
  <c r="BT6" i="6"/>
  <c r="BQ13" i="26"/>
  <c r="BR21" i="26"/>
  <c r="BQ17" i="26"/>
  <c r="BS43" i="6" l="1"/>
  <c r="DN43" i="6" s="1"/>
  <c r="DD27" i="6"/>
  <c r="DD19" i="6"/>
  <c r="AG31" i="6"/>
  <c r="AG45" i="6" s="1"/>
  <c r="AG46" i="6" s="1"/>
  <c r="BT25" i="6"/>
  <c r="BT26" i="6"/>
  <c r="BT27" i="6"/>
  <c r="BT24" i="6"/>
  <c r="BT4" i="6"/>
  <c r="BU6" i="6"/>
  <c r="BT19" i="6"/>
  <c r="BU5" i="6"/>
  <c r="BU22" i="6" s="1"/>
  <c r="BT18" i="6"/>
  <c r="BU8" i="6"/>
  <c r="BV8" i="6" s="1"/>
  <c r="BU7" i="6"/>
  <c r="BV7" i="6" s="1"/>
  <c r="BJ44" i="6"/>
  <c r="BR13" i="26"/>
  <c r="BS21" i="26"/>
  <c r="BR17" i="26"/>
  <c r="BT44" i="6" l="1"/>
  <c r="BK44" i="6"/>
  <c r="AH31" i="6"/>
  <c r="BU25" i="6"/>
  <c r="BU19" i="6"/>
  <c r="BU26" i="6"/>
  <c r="BU27" i="6"/>
  <c r="BU24" i="6"/>
  <c r="BU4" i="6"/>
  <c r="BV5" i="6"/>
  <c r="BV22" i="6" s="1"/>
  <c r="BU18" i="6"/>
  <c r="BW7" i="6"/>
  <c r="BV6" i="6"/>
  <c r="BS13" i="26"/>
  <c r="BT21" i="26"/>
  <c r="BS17" i="26"/>
  <c r="BU44" i="6" l="1"/>
  <c r="AH45" i="6"/>
  <c r="AH46" i="6" s="1"/>
  <c r="BV26" i="6"/>
  <c r="BV27" i="6"/>
  <c r="BV25" i="6"/>
  <c r="BW6" i="6"/>
  <c r="BV19" i="6"/>
  <c r="BV24" i="6"/>
  <c r="BV4" i="6"/>
  <c r="BW5" i="6"/>
  <c r="BW22" i="6" s="1"/>
  <c r="BV18" i="6"/>
  <c r="BW8" i="6"/>
  <c r="BL44" i="6"/>
  <c r="BT13" i="26"/>
  <c r="BU21" i="26"/>
  <c r="BT17" i="26"/>
  <c r="BV44" i="6" l="1"/>
  <c r="BW19" i="6"/>
  <c r="BW26" i="6"/>
  <c r="BW27" i="6"/>
  <c r="BW25" i="6"/>
  <c r="AI31" i="6"/>
  <c r="BW4" i="6"/>
  <c r="BW24" i="6"/>
  <c r="BX8" i="6"/>
  <c r="BX5" i="6"/>
  <c r="BX22" i="6" s="1"/>
  <c r="BW18" i="6"/>
  <c r="BX7" i="6"/>
  <c r="BY7" i="6" s="1"/>
  <c r="BX6" i="6"/>
  <c r="BM44" i="6"/>
  <c r="BU13" i="26"/>
  <c r="BV21" i="26"/>
  <c r="BU17" i="26"/>
  <c r="BW44" i="6" l="1"/>
  <c r="BX26" i="6"/>
  <c r="BX27" i="6"/>
  <c r="AI45" i="6"/>
  <c r="AI46" i="6" s="1"/>
  <c r="BX25" i="6"/>
  <c r="BY6" i="6"/>
  <c r="BX19" i="6"/>
  <c r="BX4" i="6"/>
  <c r="BX24" i="6"/>
  <c r="BY5" i="6"/>
  <c r="BY22" i="6" s="1"/>
  <c r="BX18" i="6"/>
  <c r="BY8" i="6"/>
  <c r="BZ8" i="6" s="1"/>
  <c r="BN44" i="6"/>
  <c r="BV13" i="26"/>
  <c r="BW21" i="26"/>
  <c r="BV17" i="26"/>
  <c r="BX44" i="6" l="1"/>
  <c r="BO44" i="6"/>
  <c r="AJ31" i="6"/>
  <c r="BY19" i="6"/>
  <c r="BY26" i="6"/>
  <c r="BY27" i="6"/>
  <c r="BY44" i="6"/>
  <c r="BY46" i="6"/>
  <c r="BY45" i="6"/>
  <c r="BY25" i="6"/>
  <c r="BY4" i="6"/>
  <c r="BY24" i="6"/>
  <c r="BZ5" i="6"/>
  <c r="BZ22" i="6" s="1"/>
  <c r="BY18" i="6"/>
  <c r="BZ6" i="6"/>
  <c r="BZ7" i="6"/>
  <c r="BW13" i="26"/>
  <c r="BX21" i="26"/>
  <c r="BW17" i="26"/>
  <c r="AJ45" i="6" l="1"/>
  <c r="AJ46" i="6" s="1"/>
  <c r="BZ19" i="6"/>
  <c r="BZ26" i="6"/>
  <c r="BZ27" i="6"/>
  <c r="BP44" i="6"/>
  <c r="BZ44" i="6"/>
  <c r="BZ45" i="6"/>
  <c r="BZ46" i="6"/>
  <c r="BZ25" i="6"/>
  <c r="BZ4" i="6"/>
  <c r="BZ24" i="6"/>
  <c r="CA7" i="6"/>
  <c r="CB7" i="6" s="1"/>
  <c r="CA6" i="6"/>
  <c r="CA5" i="6"/>
  <c r="CA22" i="6" s="1"/>
  <c r="BZ18" i="6"/>
  <c r="CA8" i="6"/>
  <c r="CB8" i="6" s="1"/>
  <c r="BX13" i="26"/>
  <c r="BY21" i="26"/>
  <c r="BX17" i="26"/>
  <c r="BQ44" i="6" l="1"/>
  <c r="CA46" i="6"/>
  <c r="CA45" i="6"/>
  <c r="CA44" i="6"/>
  <c r="CA25" i="6"/>
  <c r="CA19" i="6"/>
  <c r="CA26" i="6"/>
  <c r="CA27" i="6"/>
  <c r="AK31" i="6"/>
  <c r="CA4" i="6"/>
  <c r="CA24" i="6"/>
  <c r="CB5" i="6"/>
  <c r="CB22" i="6" s="1"/>
  <c r="CA18" i="6"/>
  <c r="CB6" i="6"/>
  <c r="BY13" i="26"/>
  <c r="BZ21" i="26"/>
  <c r="BY17" i="26"/>
  <c r="AK45" i="6" l="1"/>
  <c r="AK46" i="6" s="1"/>
  <c r="CB19" i="6"/>
  <c r="CB26" i="6"/>
  <c r="CB27" i="6"/>
  <c r="CB44" i="6"/>
  <c r="CB46" i="6"/>
  <c r="CB45" i="6"/>
  <c r="CB25" i="6"/>
  <c r="CB24" i="6"/>
  <c r="CB4" i="6"/>
  <c r="CC6" i="6"/>
  <c r="CC5" i="6"/>
  <c r="CC22" i="6" s="1"/>
  <c r="CB18" i="6"/>
  <c r="CC7" i="6"/>
  <c r="CD7" i="6" s="1"/>
  <c r="CC8" i="6"/>
  <c r="CD8" i="6" s="1"/>
  <c r="BR44" i="6"/>
  <c r="BZ13" i="26"/>
  <c r="CA21" i="26"/>
  <c r="BZ17" i="26"/>
  <c r="CC19" i="6" l="1"/>
  <c r="CC26" i="6"/>
  <c r="CC27" i="6"/>
  <c r="AL31" i="6"/>
  <c r="CC45" i="6"/>
  <c r="CC46" i="6"/>
  <c r="CC44" i="6"/>
  <c r="CC25" i="6"/>
  <c r="CC24" i="6"/>
  <c r="CC4" i="6"/>
  <c r="BS44" i="6"/>
  <c r="CC18" i="6"/>
  <c r="CD5" i="6"/>
  <c r="CD22" i="6" s="1"/>
  <c r="CD6" i="6"/>
  <c r="CA13" i="26"/>
  <c r="CB21" i="26"/>
  <c r="CA17" i="26"/>
  <c r="DC44" i="6" l="1"/>
  <c r="DC43" i="6"/>
  <c r="DF50" i="6" s="1"/>
  <c r="AL45" i="6"/>
  <c r="AL46" i="6" s="1"/>
  <c r="BT43" i="6"/>
  <c r="CD19" i="6"/>
  <c r="CD27" i="6"/>
  <c r="CD26" i="6"/>
  <c r="CD45" i="6"/>
  <c r="CD46" i="6"/>
  <c r="CD44" i="6"/>
  <c r="CD25" i="6"/>
  <c r="CD24" i="6"/>
  <c r="CD4" i="6"/>
  <c r="CD18" i="6"/>
  <c r="CE5" i="6"/>
  <c r="CE22" i="6" s="1"/>
  <c r="CE6" i="6"/>
  <c r="CE7" i="6"/>
  <c r="CF7" i="6" s="1"/>
  <c r="CE8" i="6"/>
  <c r="CB13" i="26"/>
  <c r="CC21" i="26"/>
  <c r="CB17" i="26"/>
  <c r="BU43" i="6" l="1"/>
  <c r="CE19" i="6"/>
  <c r="CE26" i="6"/>
  <c r="CE27" i="6"/>
  <c r="CE46" i="6"/>
  <c r="CE45" i="6"/>
  <c r="CE44" i="6"/>
  <c r="CE25" i="6"/>
  <c r="AM31" i="6"/>
  <c r="CE4" i="6"/>
  <c r="CE24" i="6"/>
  <c r="CF8" i="6"/>
  <c r="CF6" i="6"/>
  <c r="CF5" i="6"/>
  <c r="CF22" i="6" s="1"/>
  <c r="CE18" i="6"/>
  <c r="CC13" i="26"/>
  <c r="CD21" i="26"/>
  <c r="CC17" i="26"/>
  <c r="AM45" i="6" l="1"/>
  <c r="AM46" i="6" s="1"/>
  <c r="CF45" i="6"/>
  <c r="CF46" i="6"/>
  <c r="CF44" i="6"/>
  <c r="CF25" i="6"/>
  <c r="CF19" i="6"/>
  <c r="CF26" i="6"/>
  <c r="CF27" i="6"/>
  <c r="CF4" i="6"/>
  <c r="CF24" i="6"/>
  <c r="CG6" i="6"/>
  <c r="BV43" i="6"/>
  <c r="CG5" i="6"/>
  <c r="CG22" i="6" s="1"/>
  <c r="CF18" i="6"/>
  <c r="CG7" i="6"/>
  <c r="CH7" i="6" s="1"/>
  <c r="CG8" i="6"/>
  <c r="CH8" i="6" s="1"/>
  <c r="CD13" i="26"/>
  <c r="CD17" i="26"/>
  <c r="CG19" i="6" l="1"/>
  <c r="CG26" i="6"/>
  <c r="CG27" i="6"/>
  <c r="BW43" i="6"/>
  <c r="CG44" i="6"/>
  <c r="CG46" i="6"/>
  <c r="CG25" i="6"/>
  <c r="CG45" i="6"/>
  <c r="AN31" i="6"/>
  <c r="CG4" i="6"/>
  <c r="CG24" i="6"/>
  <c r="CH5" i="6"/>
  <c r="CH22" i="6" s="1"/>
  <c r="CG18" i="6"/>
  <c r="CH6" i="6"/>
  <c r="AN45" i="6" l="1"/>
  <c r="AN46" i="6" s="1"/>
  <c r="CH26" i="6"/>
  <c r="CH27" i="6"/>
  <c r="CH44" i="6"/>
  <c r="CH46" i="6"/>
  <c r="CH45" i="6"/>
  <c r="CH25" i="6"/>
  <c r="CI6" i="6"/>
  <c r="CH19" i="6"/>
  <c r="CH4" i="6"/>
  <c r="CH24" i="6"/>
  <c r="CI5" i="6"/>
  <c r="CI22" i="6" s="1"/>
  <c r="CH18" i="6"/>
  <c r="CI7" i="6"/>
  <c r="CJ7" i="6" s="1"/>
  <c r="CI8" i="6"/>
  <c r="CJ8" i="6" s="1"/>
  <c r="BX43" i="6"/>
  <c r="BY43" i="6"/>
  <c r="CI19" i="6" l="1"/>
  <c r="CI26" i="6"/>
  <c r="CI27" i="6"/>
  <c r="CJ6" i="6"/>
  <c r="CI44" i="6"/>
  <c r="CI25" i="6"/>
  <c r="CI46" i="6"/>
  <c r="CI45" i="6"/>
  <c r="AO31" i="6"/>
  <c r="CI4" i="6"/>
  <c r="CI24" i="6"/>
  <c r="CJ5" i="6"/>
  <c r="CJ22" i="6" s="1"/>
  <c r="CI18" i="6"/>
  <c r="BZ43" i="6"/>
  <c r="AO45" i="6" l="1"/>
  <c r="AO46" i="6" s="1"/>
  <c r="CJ19" i="6"/>
  <c r="CJ26" i="6"/>
  <c r="CJ27" i="6"/>
  <c r="CJ44" i="6"/>
  <c r="CJ46" i="6"/>
  <c r="CJ45" i="6"/>
  <c r="CJ25" i="6"/>
  <c r="CJ24" i="6"/>
  <c r="CJ4" i="6"/>
  <c r="CK5" i="6"/>
  <c r="CK22" i="6" s="1"/>
  <c r="CJ18" i="6"/>
  <c r="CK6" i="6"/>
  <c r="CK7" i="6"/>
  <c r="CL7" i="6" s="1"/>
  <c r="CK8" i="6"/>
  <c r="CL8" i="6" s="1"/>
  <c r="CK45" i="6" l="1"/>
  <c r="CK44" i="6"/>
  <c r="CK46" i="6"/>
  <c r="CK25" i="6"/>
  <c r="CK26" i="6"/>
  <c r="CK27" i="6"/>
  <c r="AP31" i="6"/>
  <c r="CL6" i="6"/>
  <c r="CK19" i="6"/>
  <c r="CK24" i="6"/>
  <c r="CK4" i="6"/>
  <c r="CA43" i="6"/>
  <c r="CL5" i="6"/>
  <c r="CL22" i="6" s="1"/>
  <c r="CK18" i="6"/>
  <c r="BZ31" i="6"/>
  <c r="CB43" i="6"/>
  <c r="CL19" i="6" l="1"/>
  <c r="CL27" i="6"/>
  <c r="CL26" i="6"/>
  <c r="AP45" i="6"/>
  <c r="AP46" i="6" s="1"/>
  <c r="CL45" i="6"/>
  <c r="CL46" i="6"/>
  <c r="CL44" i="6"/>
  <c r="CL25" i="6"/>
  <c r="CM7" i="6"/>
  <c r="CL24" i="6"/>
  <c r="CL4" i="6"/>
  <c r="CM5" i="6"/>
  <c r="CM22" i="6" s="1"/>
  <c r="CL18" i="6"/>
  <c r="CM6" i="6"/>
  <c r="CM8" i="6"/>
  <c r="CN8" i="6" s="1"/>
  <c r="CA31" i="6"/>
  <c r="CC43" i="6"/>
  <c r="CM45" i="6" l="1"/>
  <c r="CM46" i="6"/>
  <c r="CM44" i="6"/>
  <c r="CM25" i="6"/>
  <c r="AQ31" i="6"/>
  <c r="CM26" i="6"/>
  <c r="CM27" i="6"/>
  <c r="CM4" i="6"/>
  <c r="CM24" i="6"/>
  <c r="CN6" i="6"/>
  <c r="CM19" i="6"/>
  <c r="CN5" i="6"/>
  <c r="CN22" i="6" s="1"/>
  <c r="CM18" i="6"/>
  <c r="CN7" i="6"/>
  <c r="CO7" i="6" s="1"/>
  <c r="CD43" i="6"/>
  <c r="CB31" i="6"/>
  <c r="CN19" i="6" l="1"/>
  <c r="CN26" i="6"/>
  <c r="CN27" i="6"/>
  <c r="CN45" i="6"/>
  <c r="CN46" i="6"/>
  <c r="CN44" i="6"/>
  <c r="CN25" i="6"/>
  <c r="AQ45" i="6"/>
  <c r="AQ46" i="6" s="1"/>
  <c r="CN4" i="6"/>
  <c r="CN24" i="6"/>
  <c r="CO5" i="6"/>
  <c r="CO22" i="6" s="1"/>
  <c r="CN18" i="6"/>
  <c r="CO6" i="6"/>
  <c r="CO8" i="6"/>
  <c r="CP8" i="6" s="1"/>
  <c r="CC31" i="6"/>
  <c r="CO44" i="6" l="1"/>
  <c r="CO46" i="6"/>
  <c r="CO45" i="6"/>
  <c r="CO25" i="6"/>
  <c r="AR31" i="6"/>
  <c r="CO26" i="6"/>
  <c r="CO27" i="6"/>
  <c r="CO4" i="6"/>
  <c r="CO24" i="6"/>
  <c r="CP6" i="6"/>
  <c r="CO19" i="6"/>
  <c r="CP5" i="6"/>
  <c r="CP22" i="6" s="1"/>
  <c r="CO18" i="6"/>
  <c r="CP7" i="6"/>
  <c r="CE43" i="6"/>
  <c r="CD31" i="6"/>
  <c r="CE31" i="6" s="1"/>
  <c r="CP44" i="6" l="1"/>
  <c r="CP45" i="6"/>
  <c r="CP46" i="6"/>
  <c r="CP25" i="6"/>
  <c r="CP19" i="6"/>
  <c r="CP26" i="6"/>
  <c r="CP27" i="6"/>
  <c r="AR45" i="6"/>
  <c r="AR46" i="6" s="1"/>
  <c r="CP4" i="6"/>
  <c r="CP24" i="6"/>
  <c r="CQ7" i="6"/>
  <c r="CQ5" i="6"/>
  <c r="CQ22" i="6" s="1"/>
  <c r="CP18" i="6"/>
  <c r="CQ6" i="6"/>
  <c r="CQ8" i="6"/>
  <c r="CR8" i="6" s="1"/>
  <c r="CF31" i="6"/>
  <c r="CF43" i="6"/>
  <c r="CG43" i="6"/>
  <c r="CQ26" i="6" l="1"/>
  <c r="CQ27" i="6"/>
  <c r="CQ45" i="6"/>
  <c r="CQ46" i="6"/>
  <c r="CQ44" i="6"/>
  <c r="CQ25" i="6"/>
  <c r="AS31" i="6"/>
  <c r="CR6" i="6"/>
  <c r="CQ19" i="6"/>
  <c r="CQ4" i="6"/>
  <c r="CQ24" i="6"/>
  <c r="CR5" i="6"/>
  <c r="CR22" i="6" s="1"/>
  <c r="CQ18" i="6"/>
  <c r="CR7" i="6"/>
  <c r="CG31" i="6"/>
  <c r="AS45" i="6" l="1"/>
  <c r="AS46" i="6" s="1"/>
  <c r="CR19" i="6"/>
  <c r="CR26" i="6"/>
  <c r="CR27" i="6"/>
  <c r="CR44" i="6"/>
  <c r="CR46" i="6"/>
  <c r="CR45" i="6"/>
  <c r="CR25" i="6"/>
  <c r="CS6" i="6"/>
  <c r="CR24" i="6"/>
  <c r="CR4" i="6"/>
  <c r="CS7" i="6"/>
  <c r="CS5" i="6"/>
  <c r="CS22" i="6" s="1"/>
  <c r="CR18" i="6"/>
  <c r="CS8" i="6"/>
  <c r="CT8" i="6" s="1"/>
  <c r="CH31" i="6"/>
  <c r="CH43" i="6"/>
  <c r="CI43" i="6"/>
  <c r="CS19" i="6" l="1"/>
  <c r="CS26" i="6"/>
  <c r="CS27" i="6"/>
  <c r="CS45" i="6"/>
  <c r="CS46" i="6"/>
  <c r="CS44" i="6"/>
  <c r="CS25" i="6"/>
  <c r="AT31" i="6"/>
  <c r="CT6" i="6"/>
  <c r="CS24" i="6"/>
  <c r="CS4" i="6"/>
  <c r="CT5" i="6"/>
  <c r="CT22" i="6" s="1"/>
  <c r="CS18" i="6"/>
  <c r="CT7" i="6"/>
  <c r="CU7" i="6" s="1"/>
  <c r="CI31" i="6"/>
  <c r="CT45" i="6" l="1"/>
  <c r="CT46" i="6"/>
  <c r="CT44" i="6"/>
  <c r="CT25" i="6"/>
  <c r="CT19" i="6"/>
  <c r="CT27" i="6"/>
  <c r="CT26" i="6"/>
  <c r="AT45" i="6"/>
  <c r="AT46" i="6" s="1"/>
  <c r="CT24" i="6"/>
  <c r="CT4" i="6"/>
  <c r="CU5" i="6"/>
  <c r="CU22" i="6" s="1"/>
  <c r="CT18" i="6"/>
  <c r="CU8" i="6"/>
  <c r="CV8" i="6" s="1"/>
  <c r="CU6" i="6"/>
  <c r="CJ43" i="6"/>
  <c r="CJ31" i="6"/>
  <c r="CK43" i="6"/>
  <c r="AU31" i="6" l="1"/>
  <c r="AU45" i="6" s="1"/>
  <c r="AU46" i="6" s="1"/>
  <c r="CU44" i="6"/>
  <c r="CU45" i="6"/>
  <c r="CU46" i="6"/>
  <c r="CU25" i="6"/>
  <c r="CU26" i="6"/>
  <c r="CU27" i="6"/>
  <c r="CV6" i="6"/>
  <c r="CU19" i="6"/>
  <c r="CU4" i="6"/>
  <c r="CU24" i="6"/>
  <c r="CV5" i="6"/>
  <c r="CV22" i="6" s="1"/>
  <c r="CU18" i="6"/>
  <c r="CW8" i="6"/>
  <c r="CV7" i="6"/>
  <c r="CW7" i="6" s="1"/>
  <c r="CK31" i="6"/>
  <c r="AV31" i="6" l="1"/>
  <c r="CV19" i="6"/>
  <c r="CV26" i="6"/>
  <c r="CV27" i="6"/>
  <c r="CV45" i="6"/>
  <c r="CV46" i="6"/>
  <c r="CV44" i="6"/>
  <c r="CV25" i="6"/>
  <c r="CV4" i="6"/>
  <c r="CV24" i="6"/>
  <c r="CW5" i="6"/>
  <c r="CW22" i="6" s="1"/>
  <c r="CV18" i="6"/>
  <c r="CW6" i="6"/>
  <c r="CL43" i="6"/>
  <c r="CL31" i="6"/>
  <c r="CM43" i="6"/>
  <c r="CW44" i="6" l="1"/>
  <c r="CW46" i="6"/>
  <c r="CW25" i="6"/>
  <c r="CW45" i="6"/>
  <c r="AV45" i="6"/>
  <c r="AV46" i="6" s="1"/>
  <c r="CW26" i="6"/>
  <c r="CW27" i="6"/>
  <c r="CW4" i="6"/>
  <c r="CW24" i="6"/>
  <c r="CX6" i="6"/>
  <c r="CW19" i="6"/>
  <c r="CX5" i="6"/>
  <c r="CX22" i="6" s="1"/>
  <c r="CW18" i="6"/>
  <c r="CX8" i="6"/>
  <c r="CY8" i="6" s="1"/>
  <c r="CX7" i="6"/>
  <c r="CY7" i="6" s="1"/>
  <c r="CN43" i="6"/>
  <c r="CX44" i="6" l="1"/>
  <c r="CX45" i="6"/>
  <c r="CX46" i="6"/>
  <c r="CX25" i="6"/>
  <c r="CX19" i="6"/>
  <c r="CX26" i="6"/>
  <c r="CX27" i="6"/>
  <c r="CX4" i="6"/>
  <c r="CX24" i="6"/>
  <c r="CY5" i="6"/>
  <c r="CY22" i="6" s="1"/>
  <c r="CX18" i="6"/>
  <c r="CY6" i="6"/>
  <c r="CM31" i="6"/>
  <c r="CN31" i="6" s="1"/>
  <c r="CO31" i="6" s="1"/>
  <c r="AW31" i="6" l="1"/>
  <c r="AW45" i="6" s="1"/>
  <c r="CY45" i="6"/>
  <c r="CY44" i="6"/>
  <c r="CY46" i="6"/>
  <c r="CY25" i="6"/>
  <c r="CY26" i="6"/>
  <c r="CY27" i="6"/>
  <c r="CZ6" i="6"/>
  <c r="CY19" i="6"/>
  <c r="CY4" i="6"/>
  <c r="CY24" i="6"/>
  <c r="CZ5" i="6"/>
  <c r="CZ22" i="6" s="1"/>
  <c r="CY18" i="6"/>
  <c r="CZ8" i="6"/>
  <c r="DA8" i="6" s="1"/>
  <c r="CZ7" i="6"/>
  <c r="DA7" i="6" s="1"/>
  <c r="CO43" i="6"/>
  <c r="CP43" i="6"/>
  <c r="AW46" i="6" l="1"/>
  <c r="CZ19" i="6"/>
  <c r="CZ26" i="6"/>
  <c r="CZ27" i="6"/>
  <c r="CZ44" i="6"/>
  <c r="CZ46" i="6"/>
  <c r="CZ45" i="6"/>
  <c r="CZ25" i="6"/>
  <c r="CZ24" i="6"/>
  <c r="CZ4" i="6"/>
  <c r="DA5" i="6"/>
  <c r="DA22" i="6" s="1"/>
  <c r="CZ18" i="6"/>
  <c r="CP31" i="6"/>
  <c r="DA6" i="6"/>
  <c r="AX31" i="6" l="1"/>
  <c r="AX45" i="6" s="1"/>
  <c r="AX46" i="6" s="1"/>
  <c r="DA45" i="6"/>
  <c r="DA44" i="6"/>
  <c r="DA46" i="6"/>
  <c r="DA25" i="6"/>
  <c r="DA26" i="6"/>
  <c r="DA27" i="6"/>
  <c r="DB6" i="6"/>
  <c r="DA19" i="6"/>
  <c r="DB8" i="6"/>
  <c r="DA24" i="6"/>
  <c r="DA4" i="6"/>
  <c r="CQ31" i="6"/>
  <c r="DB5" i="6"/>
  <c r="DB22" i="6" s="1"/>
  <c r="DA18" i="6"/>
  <c r="DB7" i="6"/>
  <c r="CQ43" i="6"/>
  <c r="CR43" i="6"/>
  <c r="AY31" i="6" l="1"/>
  <c r="AY45" i="6" s="1"/>
  <c r="AY46" i="6" s="1"/>
  <c r="DB19" i="6"/>
  <c r="DB27" i="6"/>
  <c r="DB26" i="6"/>
  <c r="DB45" i="6"/>
  <c r="DB44" i="6"/>
  <c r="DB46" i="6"/>
  <c r="DB25" i="6"/>
  <c r="DB24" i="6"/>
  <c r="DB4" i="6"/>
  <c r="CR31" i="6"/>
  <c r="DB18" i="6"/>
  <c r="CS43" i="6"/>
  <c r="AZ31" i="6" l="1"/>
  <c r="CS31" i="6"/>
  <c r="CT43" i="6"/>
  <c r="AZ45" i="6" l="1"/>
  <c r="AZ46" i="6" s="1"/>
  <c r="BA31" i="6" s="1"/>
  <c r="BA45" i="6" s="1"/>
  <c r="BA46" i="6" s="1"/>
  <c r="CT31" i="6"/>
  <c r="CU31" i="6" s="1"/>
  <c r="BB31" i="6" l="1"/>
  <c r="BB45" i="6" s="1"/>
  <c r="BB46" i="6" s="1"/>
  <c r="CU43" i="6"/>
  <c r="CV43" i="6"/>
  <c r="BC31" i="6" l="1"/>
  <c r="BC45" i="6" s="1"/>
  <c r="BC46" i="6" s="1"/>
  <c r="BD31" i="6" l="1"/>
  <c r="BD45" i="6" s="1"/>
  <c r="BD46" i="6" s="1"/>
  <c r="CW43" i="6"/>
  <c r="CV31" i="6"/>
  <c r="CW31" i="6" s="1"/>
  <c r="CX43" i="6"/>
  <c r="BE31" i="6" l="1"/>
  <c r="BE45" i="6" s="1"/>
  <c r="BE46" i="6" s="1"/>
  <c r="CY43" i="6"/>
  <c r="BF31" i="6" l="1"/>
  <c r="BF45" i="6" s="1"/>
  <c r="BF46" i="6" s="1"/>
  <c r="CX31" i="6"/>
  <c r="CY31" i="6" s="1"/>
  <c r="CZ43" i="6"/>
  <c r="BG31" i="6" l="1"/>
  <c r="BG45" i="6" s="1"/>
  <c r="BG46" i="6" s="1"/>
  <c r="BH31" i="6" l="1"/>
  <c r="BH45" i="6" s="1"/>
  <c r="BH46" i="6" s="1"/>
  <c r="CZ31" i="6"/>
  <c r="DA31" i="6" s="1"/>
  <c r="DB31" i="6" s="1"/>
  <c r="DA43" i="6"/>
  <c r="BI31" i="6" l="1"/>
  <c r="BI45" i="6" s="1"/>
  <c r="BI46" i="6" s="1"/>
  <c r="DB43" i="6"/>
  <c r="BJ31" i="6" l="1"/>
  <c r="BJ45" i="6" s="1"/>
  <c r="BJ46" i="6" s="1"/>
  <c r="BK31" i="6" l="1"/>
  <c r="BK45" i="6" s="1"/>
  <c r="BK46" i="6" s="1"/>
  <c r="BL31" i="6" l="1"/>
  <c r="BL45" i="6" s="1"/>
  <c r="BL46" i="6" s="1"/>
  <c r="BM31" i="6" l="1"/>
  <c r="BM45" i="6" s="1"/>
  <c r="BM46" i="6" s="1"/>
  <c r="BN31" i="6" l="1"/>
  <c r="BN45" i="6" s="1"/>
  <c r="BN46" i="6" s="1"/>
  <c r="BO31" i="6" l="1"/>
  <c r="BO45" i="6" s="1"/>
  <c r="BO46" i="6" s="1"/>
  <c r="BP31" i="6" l="1"/>
  <c r="BP45" i="6" s="1"/>
  <c r="BP46" i="6" s="1"/>
  <c r="BQ31" i="6" l="1"/>
  <c r="BQ45" i="6" s="1"/>
  <c r="BQ46" i="6" s="1"/>
  <c r="BR31" i="6" l="1"/>
  <c r="BR45" i="6" s="1"/>
  <c r="BR46" i="6" s="1"/>
  <c r="BS31" i="6" l="1"/>
  <c r="DC31" i="6" l="1"/>
  <c r="BS45" i="6" l="1"/>
  <c r="BS46" i="6" l="1"/>
  <c r="DC51" i="6" s="1"/>
  <c r="DC45" i="6"/>
  <c r="BV45" i="6"/>
  <c r="BV46" i="6" s="1"/>
  <c r="BT31" i="6" l="1"/>
  <c r="BT45" i="6" s="1"/>
  <c r="BT46" i="6" s="1"/>
  <c r="BU31" i="6" s="1"/>
  <c r="BU45" i="6" s="1"/>
  <c r="BU46" i="6" s="1"/>
  <c r="BV31" i="6" s="1"/>
  <c r="BW31" i="6"/>
  <c r="BW45" i="6" s="1"/>
  <c r="BW46" i="6" l="1"/>
  <c r="BX31" i="6" s="1"/>
  <c r="BX45" i="6" s="1"/>
  <c r="BX46" i="6" l="1"/>
  <c r="BY31" i="6" s="1"/>
  <c r="N8" i="35"/>
  <c r="N9" i="35"/>
  <c r="N10" i="35"/>
  <c r="E6" i="38" l="1"/>
  <c r="O6" i="38"/>
  <c r="O9" i="38" s="1"/>
  <c r="O16" i="38" s="1"/>
  <c r="N13" i="35"/>
  <c r="N14" i="35" l="1"/>
  <c r="F6" i="38"/>
  <c r="G6" i="38" s="1"/>
  <c r="G9" i="38" s="1"/>
  <c r="G16"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K7" authorId="0" shapeId="0" xr:uid="{4636EDBB-354D-4A7E-A368-AAF1220EF6B7}">
      <text>
        <r>
          <rPr>
            <sz val="12"/>
            <color indexed="81"/>
            <rFont val="MS P ゴシック"/>
            <family val="3"/>
            <charset val="128"/>
          </rPr>
          <t xml:space="preserve">これがメモです。これがあるセルは、メモを読んでください。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F3" authorId="0" shapeId="0" xr:uid="{17FB1801-5117-41D4-919F-06B688A87472}">
      <text>
        <r>
          <rPr>
            <sz val="9"/>
            <color indexed="81"/>
            <rFont val="MS P ゴシック"/>
            <family val="3"/>
            <charset val="128"/>
          </rPr>
          <t>年収130万円以下の場合は、掛率は100％とします。130万円超は、80％を基本にしますが、ご自身の状況に応じて変更してください。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6" authorId="0" shapeId="0" xr:uid="{3C596D16-518C-45F8-ADE7-C94A5E7AAE06}">
      <text>
        <r>
          <rPr>
            <sz val="9"/>
            <color indexed="81"/>
            <rFont val="MS P ゴシック"/>
            <family val="3"/>
            <charset val="128"/>
          </rPr>
          <t>企業年金が終身の場合、受給開始年から100歳までの期間を記入してください。</t>
        </r>
      </text>
    </comment>
    <comment ref="Y6" authorId="0" shapeId="0" xr:uid="{F28524D7-336B-4369-B259-CA5FCCBB9980}">
      <text>
        <r>
          <rPr>
            <sz val="9"/>
            <color indexed="81"/>
            <rFont val="MS P ゴシック"/>
            <family val="3"/>
            <charset val="128"/>
          </rPr>
          <t>企業年金が終身の場合、受給開始年から100歳までの期間を記入してください。</t>
        </r>
      </text>
    </comment>
    <comment ref="M11" authorId="0" shapeId="0" xr:uid="{9A3D688C-5EB2-4DE9-92B6-E9AA7C76F086}">
      <text>
        <r>
          <rPr>
            <sz val="9"/>
            <color indexed="81"/>
            <rFont val="MS P ゴシック"/>
            <family val="3"/>
            <charset val="128"/>
          </rPr>
          <t>企業年金が終身の場合、受給開始年から100歳までの期間を記入してください。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吉田Satoshi</author>
    <author>TIM吉田</author>
  </authors>
  <commentList>
    <comment ref="D18" authorId="0" shapeId="0" xr:uid="{6363C73B-7C2B-4EE6-A47D-DF5939B5BAEE}">
      <text>
        <r>
          <rPr>
            <sz val="12"/>
            <color indexed="81"/>
            <rFont val="MS P ゴシック"/>
            <family val="3"/>
            <charset val="128"/>
          </rPr>
          <t>本人の給与・賞与は、「あなた給与・賞与入力シート」で入力します。「</t>
        </r>
        <r>
          <rPr>
            <u/>
            <sz val="12"/>
            <color indexed="81"/>
            <rFont val="MS P ゴシック"/>
            <family val="3"/>
            <charset val="128"/>
          </rPr>
          <t>本人」</t>
        </r>
        <r>
          <rPr>
            <sz val="12"/>
            <color indexed="81"/>
            <rFont val="MS P ゴシック"/>
            <family val="3"/>
            <charset val="128"/>
          </rPr>
          <t>をクリックしてください。</t>
        </r>
      </text>
    </comment>
    <comment ref="D19" authorId="0" shapeId="0" xr:uid="{EA153436-8F37-4A04-B12E-C1A39E6CBA3C}">
      <text>
        <r>
          <rPr>
            <sz val="12"/>
            <color indexed="81"/>
            <rFont val="MS P ゴシック"/>
            <family val="3"/>
            <charset val="128"/>
          </rPr>
          <t>配偶者の給与・賞与は、「配偶者の給与・賞与入力シート」で入力します。「</t>
        </r>
        <r>
          <rPr>
            <u/>
            <sz val="12"/>
            <color indexed="81"/>
            <rFont val="MS P ゴシック"/>
            <family val="3"/>
            <charset val="128"/>
          </rPr>
          <t>配偶者</t>
        </r>
        <r>
          <rPr>
            <sz val="12"/>
            <color indexed="81"/>
            <rFont val="MS P ゴシック"/>
            <family val="3"/>
            <charset val="128"/>
          </rPr>
          <t>」をクリックしてください</t>
        </r>
        <r>
          <rPr>
            <sz val="9"/>
            <color indexed="81"/>
            <rFont val="MS P ゴシック"/>
            <family val="3"/>
            <charset val="128"/>
          </rPr>
          <t>。</t>
        </r>
      </text>
    </comment>
    <comment ref="D20" authorId="1" shapeId="0" xr:uid="{FB973411-DA34-490A-947C-1F3495622B50}">
      <text>
        <r>
          <rPr>
            <sz val="12"/>
            <color indexed="81"/>
            <rFont val="MS P ゴシック"/>
            <family val="3"/>
            <charset val="128"/>
          </rPr>
          <t>退職金（退職一金）の手取り額を、退職金を受け取る年齢のセルに入れてください。手取り額の不明の方は、企業年金のセルで概算しますので、下記、企業年金・本人🖱をクリックしてください。</t>
        </r>
      </text>
    </comment>
    <comment ref="D22" authorId="0" shapeId="0" xr:uid="{8D8C1FDF-E5E5-4E8A-A825-BFA935AC768C}">
      <text>
        <r>
          <rPr>
            <sz val="12"/>
            <color indexed="81"/>
            <rFont val="MS P ゴシック"/>
            <family val="3"/>
            <charset val="128"/>
          </rPr>
          <t>あなたの企業年金は、左側の</t>
        </r>
        <r>
          <rPr>
            <u/>
            <sz val="12"/>
            <color indexed="81"/>
            <rFont val="MS P ゴシック"/>
            <family val="3"/>
            <charset val="128"/>
          </rPr>
          <t>本人</t>
        </r>
        <r>
          <rPr>
            <sz val="12"/>
            <color indexed="81"/>
            <rFont val="MS P ゴシック"/>
            <family val="3"/>
            <charset val="128"/>
          </rPr>
          <t>セルをクリックし、「あなたの退職金・企業年金入力シート」から入力します。</t>
        </r>
      </text>
    </comment>
    <comment ref="D23" authorId="1" shapeId="0" xr:uid="{5E9A1357-AEB8-460C-B6DB-2D516B8CF029}">
      <text>
        <r>
          <rPr>
            <sz val="12"/>
            <color indexed="81"/>
            <rFont val="MS P ゴシック"/>
            <family val="3"/>
            <charset val="128"/>
          </rPr>
          <t>配偶者の方に企業年金がある場合は、受給期間の年額を直接入力してください。</t>
        </r>
      </text>
    </comment>
    <comment ref="C24" authorId="0" shapeId="0" xr:uid="{B99CC28D-4780-45C7-9EB7-FAECE1EA031C}">
      <text>
        <r>
          <rPr>
            <b/>
            <sz val="12"/>
            <color indexed="81"/>
            <rFont val="MS P ゴシック"/>
            <family val="3"/>
            <charset val="128"/>
          </rPr>
          <t>公的年金は、年金定期便などを参照しながらで入力します。右側の本人・配偶者のセルをクリックしてください。</t>
        </r>
        <r>
          <rPr>
            <sz val="12"/>
            <color indexed="81"/>
            <rFont val="MS P ゴシック"/>
            <family val="3"/>
            <charset val="128"/>
          </rPr>
          <t xml:space="preserve">
</t>
        </r>
      </text>
    </comment>
    <comment ref="C28" authorId="0" shapeId="0" xr:uid="{AE7FB590-AE55-41CE-B3AF-3768F0164885}">
      <text>
        <r>
          <rPr>
            <sz val="12"/>
            <color indexed="81"/>
            <rFont val="MS P ゴシック"/>
            <family val="3"/>
            <charset val="128"/>
          </rPr>
          <t>雇用保険の基本手当の概算額を入れます。
  基本手当の概算額を次の計算式で計算し、60歳時に入力してください。
　　　　　　　退職時の給与÷30×45％×150日分
　　　　計算例）40万円÷30×0.45×150＝90万円</t>
        </r>
      </text>
    </comment>
    <comment ref="C29" authorId="1" shapeId="0" xr:uid="{90A95ABE-A3A0-47F5-9569-E77FD6D6E655}">
      <text>
        <r>
          <rPr>
            <sz val="12"/>
            <color indexed="81"/>
            <rFont val="MS P ゴシック"/>
            <family val="3"/>
            <charset val="128"/>
          </rPr>
          <t xml:space="preserve">●　個人年金
個人年金のある方は、受取開始年齢から受取り終了年齢まで金額を入れます。
</t>
        </r>
      </text>
    </comment>
    <comment ref="C30" authorId="0" shapeId="0" xr:uid="{AF9CF6BE-4BD0-4740-B591-B0E80C3BB707}">
      <text>
        <r>
          <rPr>
            <sz val="12"/>
            <color indexed="81"/>
            <rFont val="MS P ゴシック"/>
            <family val="3"/>
            <charset val="128"/>
          </rPr>
          <t xml:space="preserve">●その他の収入
・保険の満期金（学資保険など）
・家賃収入など
・給与・賞与・年金以外の収入
該当する年齢のところに金額を
直接入力してください。
</t>
        </r>
      </text>
    </comment>
    <comment ref="C33" authorId="1" shapeId="0" xr:uid="{F08CC036-741D-42E7-A339-C153B8748530}">
      <text>
        <r>
          <rPr>
            <sz val="12"/>
            <color indexed="81"/>
            <rFont val="MS P ゴシック"/>
            <family val="3"/>
            <charset val="128"/>
          </rPr>
          <t>●　基礎生活費の記入
本人や家族の変化（例えば、子どもの就職や結婚、本人の退職など）を反映させましょう。支出額がわからない場合は、参考データを記入しましょう。　
　「基礎生活費入力シート」で検討し、キャッシュフロー表に直接入力してください。</t>
        </r>
      </text>
    </comment>
    <comment ref="C34" authorId="1" shapeId="0" xr:uid="{BADB0A10-73AD-4FE1-98F8-7AAED149BB3C}">
      <text>
        <r>
          <rPr>
            <sz val="12"/>
            <color indexed="81"/>
            <rFont val="MS P ゴシック"/>
            <family val="3"/>
            <charset val="128"/>
          </rPr>
          <t xml:space="preserve">●　教育費の記入
教育にかかる金額を入れます。
支出額がわからない場合は、参考データを記入しましょう。
教育費は、「教育費検討シート」で検討し、キャッシュフロー表に直接入力してください。
</t>
        </r>
      </text>
    </comment>
    <comment ref="C35" authorId="1" shapeId="0" xr:uid="{C0C2C0BD-3CE6-447B-8A2E-983DC1D5CE86}">
      <text>
        <r>
          <rPr>
            <b/>
            <sz val="12"/>
            <color indexed="81"/>
            <rFont val="MS P ゴシック"/>
            <family val="3"/>
            <charset val="128"/>
          </rPr>
          <t xml:space="preserve">●住居費（家賃・ローン等）の記入
</t>
        </r>
        <r>
          <rPr>
            <sz val="12"/>
            <color indexed="81"/>
            <rFont val="MS P ゴシック"/>
            <family val="3"/>
            <charset val="128"/>
          </rPr>
          <t>・完済予定年までローンの返済額を記入します。
・家賃・管理費・修繕積立金・駐車場代・固定資産税なども合算して記入します。</t>
        </r>
      </text>
    </comment>
    <comment ref="C36" authorId="1" shapeId="0" xr:uid="{A2FBE44C-80DE-4BC9-9740-CB1B9600B8A9}">
      <text>
        <r>
          <rPr>
            <b/>
            <sz val="12"/>
            <color indexed="81"/>
            <rFont val="MS P ゴシック"/>
            <family val="3"/>
            <charset val="128"/>
          </rPr>
          <t xml:space="preserve">●生命保険料・損害保険料の記入
</t>
        </r>
        <r>
          <rPr>
            <sz val="12"/>
            <color indexed="81"/>
            <rFont val="MS P ゴシック"/>
            <family val="3"/>
            <charset val="128"/>
          </rPr>
          <t xml:space="preserve">給与から天引きされる団体保険などの保険料も合算しましょう。
</t>
        </r>
      </text>
    </comment>
    <comment ref="C38" authorId="1" shapeId="0" xr:uid="{572883C6-ED2C-4013-B4FD-ACC1D4E526CE}">
      <text>
        <r>
          <rPr>
            <b/>
            <sz val="12"/>
            <color indexed="81"/>
            <rFont val="MS P ゴシック"/>
            <family val="3"/>
            <charset val="128"/>
          </rPr>
          <t xml:space="preserve">●その他支出の記入
</t>
        </r>
        <r>
          <rPr>
            <sz val="12"/>
            <color indexed="81"/>
            <rFont val="MS P ゴシック"/>
            <family val="3"/>
            <charset val="128"/>
          </rPr>
          <t>・毎年かかる趣味・レジャー費用
・自動車ローンなど（住宅ローン除く）
・基礎生活費以外の生活費</t>
        </r>
        <r>
          <rPr>
            <b/>
            <sz val="12"/>
            <color indexed="81"/>
            <rFont val="MS P ゴシック"/>
            <family val="3"/>
            <charset val="128"/>
          </rPr>
          <t xml:space="preserve">
</t>
        </r>
        <r>
          <rPr>
            <sz val="12"/>
            <color indexed="81"/>
            <rFont val="MS P ゴシック"/>
            <family val="3"/>
            <charset val="128"/>
          </rPr>
          <t>その他支出があれば、該当する年に金額を入力してください。</t>
        </r>
      </text>
    </comment>
    <comment ref="C40" authorId="1" shapeId="0" xr:uid="{A3F20AAF-F49C-4D57-9A8D-BC09224A914D}">
      <text>
        <r>
          <rPr>
            <b/>
            <sz val="12"/>
            <color indexed="81"/>
            <rFont val="MS P ゴシック"/>
            <family val="3"/>
            <charset val="128"/>
          </rPr>
          <t>●一時支出の記入
リフォーム費など、一時支出の予定があれば、該当年の金額を入力してください。</t>
        </r>
        <r>
          <rPr>
            <sz val="12"/>
            <color indexed="81"/>
            <rFont val="MS P ゴシック"/>
            <family val="3"/>
            <charset val="128"/>
          </rPr>
          <t xml:space="preserve">
</t>
        </r>
      </text>
    </comment>
    <comment ref="C43" authorId="1" shapeId="0" xr:uid="{5295756E-A5A3-4131-9DC7-083D94A7EC65}">
      <text>
        <r>
          <rPr>
            <b/>
            <sz val="9"/>
            <color indexed="81"/>
            <rFont val="MS P ゴシック"/>
            <family val="3"/>
            <charset val="128"/>
          </rPr>
          <t>公的年金等による収入から控除される所得税・住民税、社会保険料の金額です。デフォルト値は15％としてあります。</t>
        </r>
        <r>
          <rPr>
            <sz val="9"/>
            <color indexed="81"/>
            <rFont val="MS P ゴシック"/>
            <family val="3"/>
            <charset val="128"/>
          </rPr>
          <t xml:space="preserve">
</t>
        </r>
      </text>
    </comment>
    <comment ref="E43" authorId="1" shapeId="0" xr:uid="{C779E6F2-8025-4D15-A411-59C65E5A127F}">
      <text>
        <r>
          <rPr>
            <sz val="9"/>
            <color indexed="81"/>
            <rFont val="MS P ゴシック"/>
            <family val="3"/>
            <charset val="128"/>
          </rPr>
          <t>この控除率は、変更可能です。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10" authorId="0" shapeId="0" xr:uid="{A76AB458-D864-4C9E-9C51-F3D6B1BB1465}">
      <text>
        <r>
          <rPr>
            <sz val="9"/>
            <color indexed="81"/>
            <rFont val="MS P ゴシック"/>
            <family val="3"/>
            <charset val="128"/>
          </rPr>
          <t>給与収入に対する税金・社会保険料の控除率です。変更可能です。デフォルト値は20％としてあります。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10" authorId="0" shapeId="0" xr:uid="{32C3AA67-47AE-4084-929F-6DB19B8737D4}">
      <text>
        <r>
          <rPr>
            <b/>
            <sz val="12"/>
            <color indexed="81"/>
            <rFont val="MS P ゴシック"/>
            <family val="3"/>
            <charset val="128"/>
          </rPr>
          <t>給与収入に対する税金・社会保険料の控除率です。変更可能です。デフォルト値は20％としてあります。なお、給与収入が130万円未満の場合は、0％とします。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C9" authorId="0" shapeId="0" xr:uid="{4EFEE40F-A091-40DC-8BD0-9B49DAC0070D}">
      <text>
        <r>
          <rPr>
            <sz val="9"/>
            <color indexed="81"/>
            <rFont val="MS P ゴシック"/>
            <family val="3"/>
            <charset val="128"/>
          </rPr>
          <t>婚約は、結納式か婚約食事会のどちらか。</t>
        </r>
      </text>
    </comment>
  </commentList>
</comments>
</file>

<file path=xl/sharedStrings.xml><?xml version="1.0" encoding="utf-8"?>
<sst xmlns="http://schemas.openxmlformats.org/spreadsheetml/2006/main" count="1128" uniqueCount="705">
  <si>
    <t>年</t>
    <rPh sb="0" eb="1">
      <t>ネン</t>
    </rPh>
    <phoneticPr fontId="1"/>
  </si>
  <si>
    <t>家族構成</t>
    <rPh sb="0" eb="2">
      <t>カゾク</t>
    </rPh>
    <rPh sb="2" eb="4">
      <t>コウセイ</t>
    </rPh>
    <phoneticPr fontId="1"/>
  </si>
  <si>
    <t>給与・賞与</t>
    <rPh sb="0" eb="2">
      <t>キュウヨ</t>
    </rPh>
    <rPh sb="3" eb="5">
      <t>ショウヨ</t>
    </rPh>
    <phoneticPr fontId="1"/>
  </si>
  <si>
    <t>本人</t>
    <rPh sb="0" eb="2">
      <t>ホンニン</t>
    </rPh>
    <phoneticPr fontId="1"/>
  </si>
  <si>
    <t>配偶者</t>
    <rPh sb="0" eb="3">
      <t>ハイグウシャ</t>
    </rPh>
    <phoneticPr fontId="1"/>
  </si>
  <si>
    <t>企業年金</t>
    <rPh sb="0" eb="2">
      <t>キギョウ</t>
    </rPh>
    <rPh sb="2" eb="4">
      <t>ネンキン</t>
    </rPh>
    <phoneticPr fontId="1"/>
  </si>
  <si>
    <t>公的年金</t>
    <rPh sb="0" eb="2">
      <t>コウテキ</t>
    </rPh>
    <rPh sb="2" eb="4">
      <t>ネンキン</t>
    </rPh>
    <phoneticPr fontId="1"/>
  </si>
  <si>
    <t>収入合計</t>
    <rPh sb="0" eb="2">
      <t>シュウニュウ</t>
    </rPh>
    <rPh sb="2" eb="4">
      <t>ゴウケイ</t>
    </rPh>
    <phoneticPr fontId="1"/>
  </si>
  <si>
    <t>支出合計</t>
    <rPh sb="0" eb="2">
      <t>シシュツ</t>
    </rPh>
    <rPh sb="2" eb="4">
      <t>ゴウケイ</t>
    </rPh>
    <phoneticPr fontId="1"/>
  </si>
  <si>
    <t>かずこ</t>
    <phoneticPr fontId="1"/>
  </si>
  <si>
    <t>ライフイベント</t>
    <phoneticPr fontId="1"/>
  </si>
  <si>
    <t>本人（代行通算）</t>
    <rPh sb="0" eb="2">
      <t>ホンニン</t>
    </rPh>
    <rPh sb="3" eb="5">
      <t>ダイコウ</t>
    </rPh>
    <rPh sb="5" eb="7">
      <t>ツウサン</t>
    </rPh>
    <phoneticPr fontId="1"/>
  </si>
  <si>
    <t>60歳以降の税金・社会保険料</t>
    <rPh sb="2" eb="3">
      <t>サイ</t>
    </rPh>
    <rPh sb="3" eb="5">
      <t>イコウ</t>
    </rPh>
    <rPh sb="6" eb="8">
      <t>ゼイキン</t>
    </rPh>
    <rPh sb="9" eb="11">
      <t>シャカイ</t>
    </rPh>
    <rPh sb="11" eb="14">
      <t>ホケンリョウ</t>
    </rPh>
    <phoneticPr fontId="1"/>
  </si>
  <si>
    <t>戻る</t>
    <rPh sb="0" eb="1">
      <t>モド</t>
    </rPh>
    <phoneticPr fontId="1"/>
  </si>
  <si>
    <t>◆基礎生活費の目安（年額）</t>
    <rPh sb="1" eb="6">
      <t>キソセイカツヒ</t>
    </rPh>
    <rPh sb="7" eb="9">
      <t>メヤス</t>
    </rPh>
    <rPh sb="10" eb="12">
      <t>ネンガク</t>
    </rPh>
    <phoneticPr fontId="1"/>
  </si>
  <si>
    <t>単身世帯</t>
    <rPh sb="0" eb="2">
      <t>タンシン</t>
    </rPh>
    <rPh sb="2" eb="4">
      <t>セタイ</t>
    </rPh>
    <phoneticPr fontId="1"/>
  </si>
  <si>
    <t>２人世帯</t>
    <rPh sb="1" eb="2">
      <t>ニン</t>
    </rPh>
    <rPh sb="2" eb="4">
      <t>セタイ</t>
    </rPh>
    <phoneticPr fontId="1"/>
  </si>
  <si>
    <t>３人世帯</t>
    <rPh sb="1" eb="4">
      <t>ニンセタイ</t>
    </rPh>
    <phoneticPr fontId="1"/>
  </si>
  <si>
    <t>４人世帯</t>
    <rPh sb="1" eb="2">
      <t>ニン</t>
    </rPh>
    <rPh sb="2" eb="4">
      <t>セタイ</t>
    </rPh>
    <phoneticPr fontId="1"/>
  </si>
  <si>
    <t>高齢夫婦無職世帯</t>
    <rPh sb="0" eb="2">
      <t>コウレイ</t>
    </rPh>
    <rPh sb="2" eb="4">
      <t>フウフ</t>
    </rPh>
    <rPh sb="4" eb="8">
      <t>ムショクセタイ</t>
    </rPh>
    <phoneticPr fontId="1"/>
  </si>
  <si>
    <t>272万円</t>
    <rPh sb="3" eb="5">
      <t>マンエン</t>
    </rPh>
    <phoneticPr fontId="1"/>
  </si>
  <si>
    <t>高齢単身無職世帯</t>
    <rPh sb="0" eb="2">
      <t>コウレイ</t>
    </rPh>
    <rPh sb="2" eb="4">
      <t>タンシン</t>
    </rPh>
    <rPh sb="4" eb="8">
      <t>ムショクセタイ</t>
    </rPh>
    <phoneticPr fontId="1"/>
  </si>
  <si>
    <t>152万円</t>
    <rPh sb="3" eb="5">
      <t>マンエン</t>
    </rPh>
    <phoneticPr fontId="1"/>
  </si>
  <si>
    <t>高齢夫婦世帯：夫65歳以上、妻60歳以上の無職世帯</t>
    <rPh sb="0" eb="2">
      <t>コウレイ</t>
    </rPh>
    <rPh sb="2" eb="4">
      <t>フウフ</t>
    </rPh>
    <rPh sb="4" eb="6">
      <t>セタイ</t>
    </rPh>
    <rPh sb="7" eb="8">
      <t>オット</t>
    </rPh>
    <rPh sb="10" eb="11">
      <t>サイ</t>
    </rPh>
    <rPh sb="11" eb="13">
      <t>イジョウ</t>
    </rPh>
    <rPh sb="14" eb="15">
      <t>ツマ</t>
    </rPh>
    <rPh sb="17" eb="18">
      <t>サイ</t>
    </rPh>
    <rPh sb="18" eb="20">
      <t>イジョウ</t>
    </rPh>
    <rPh sb="21" eb="23">
      <t>ムショク</t>
    </rPh>
    <rPh sb="23" eb="25">
      <t>セタイ</t>
    </rPh>
    <phoneticPr fontId="1"/>
  </si>
  <si>
    <t>高齢単身世帯：60歳以上の無職世帯</t>
    <rPh sb="0" eb="4">
      <t>コウレイタンシン</t>
    </rPh>
    <rPh sb="4" eb="6">
      <t>セタイ</t>
    </rPh>
    <rPh sb="9" eb="10">
      <t>サイ</t>
    </rPh>
    <rPh sb="10" eb="12">
      <t>イジョウ</t>
    </rPh>
    <rPh sb="13" eb="15">
      <t>ムショク</t>
    </rPh>
    <rPh sb="15" eb="17">
      <t>セタイ</t>
    </rPh>
    <phoneticPr fontId="1"/>
  </si>
  <si>
    <t>◆教育費の目安（年額）</t>
    <rPh sb="1" eb="4">
      <t>キョウイクヒ</t>
    </rPh>
    <rPh sb="5" eb="7">
      <t>メヤス</t>
    </rPh>
    <rPh sb="8" eb="10">
      <t>ネンガク</t>
    </rPh>
    <phoneticPr fontId="1"/>
  </si>
  <si>
    <t>公立</t>
    <rPh sb="0" eb="2">
      <t>コウリツ</t>
    </rPh>
    <phoneticPr fontId="1"/>
  </si>
  <si>
    <t>私立</t>
    <rPh sb="0" eb="2">
      <t>シリツ</t>
    </rPh>
    <phoneticPr fontId="1"/>
  </si>
  <si>
    <t>小学校</t>
    <rPh sb="0" eb="3">
      <t>ショウガッコウ</t>
    </rPh>
    <phoneticPr fontId="1"/>
  </si>
  <si>
    <t>中学校</t>
    <rPh sb="0" eb="3">
      <t>チュウガッコウ</t>
    </rPh>
    <phoneticPr fontId="1"/>
  </si>
  <si>
    <t>高　校</t>
    <rPh sb="0" eb="1">
      <t>タカ</t>
    </rPh>
    <rPh sb="2" eb="3">
      <t>コウ</t>
    </rPh>
    <phoneticPr fontId="1"/>
  </si>
  <si>
    <t>上記金額は、入学金や授業料など学校に納付する費用と学習塾やお稽古ごとの月謝などを合計したものである。</t>
    <rPh sb="0" eb="4">
      <t>ジョウキキンガク</t>
    </rPh>
    <rPh sb="6" eb="9">
      <t>ニュウガクキン</t>
    </rPh>
    <rPh sb="10" eb="13">
      <t>ジュギョウリョウ</t>
    </rPh>
    <rPh sb="15" eb="17">
      <t>ガッコウ</t>
    </rPh>
    <rPh sb="18" eb="20">
      <t>ノウフ</t>
    </rPh>
    <rPh sb="22" eb="24">
      <t>ヒヨウ</t>
    </rPh>
    <rPh sb="25" eb="28">
      <t>ガクシュウジュク</t>
    </rPh>
    <rPh sb="30" eb="32">
      <t>ケイコ</t>
    </rPh>
    <rPh sb="35" eb="37">
      <t>ゲッシャ</t>
    </rPh>
    <rPh sb="40" eb="42">
      <t>ゴウケイ</t>
    </rPh>
    <phoneticPr fontId="1"/>
  </si>
  <si>
    <t>保護者が支出した１年間・子供一人当たりの学習費総額</t>
    <phoneticPr fontId="1"/>
  </si>
  <si>
    <t>（保護者が子供の学校教育及び学校
外活動のために支出した経費の総額）</t>
    <phoneticPr fontId="1"/>
  </si>
  <si>
    <t>入学金</t>
    <rPh sb="0" eb="3">
      <t>ニュウガクキン</t>
    </rPh>
    <phoneticPr fontId="1"/>
  </si>
  <si>
    <t>国公立</t>
    <rPh sb="0" eb="3">
      <t>コッコウリツ</t>
    </rPh>
    <phoneticPr fontId="1"/>
  </si>
  <si>
    <t>私立文系</t>
    <rPh sb="0" eb="2">
      <t>シリツ</t>
    </rPh>
    <rPh sb="2" eb="4">
      <t>ブンケイ</t>
    </rPh>
    <phoneticPr fontId="1"/>
  </si>
  <si>
    <t>私立理系</t>
    <rPh sb="0" eb="2">
      <t>シリツ</t>
    </rPh>
    <rPh sb="2" eb="4">
      <t>リケイ</t>
    </rPh>
    <phoneticPr fontId="1"/>
  </si>
  <si>
    <t>国公立大学の参考数値：平成22年度国公立大学の授業料・入学料及び検定料の調査結果（調査実施年度より金額の変更なし）</t>
    <rPh sb="0" eb="3">
      <t>コッコウリツ</t>
    </rPh>
    <rPh sb="3" eb="5">
      <t>ダイガク</t>
    </rPh>
    <rPh sb="6" eb="8">
      <t>サンコウ</t>
    </rPh>
    <rPh sb="8" eb="10">
      <t>スウチ</t>
    </rPh>
    <rPh sb="11" eb="13">
      <t>ヘイセイ</t>
    </rPh>
    <rPh sb="15" eb="17">
      <t>ネンド</t>
    </rPh>
    <rPh sb="17" eb="18">
      <t>クニ</t>
    </rPh>
    <rPh sb="18" eb="20">
      <t>コウリツ</t>
    </rPh>
    <rPh sb="20" eb="22">
      <t>ダイガク</t>
    </rPh>
    <rPh sb="23" eb="26">
      <t>ジュギョウリョウ</t>
    </rPh>
    <rPh sb="27" eb="30">
      <t>ニュウガクリョウ</t>
    </rPh>
    <rPh sb="30" eb="31">
      <t>オヨ</t>
    </rPh>
    <rPh sb="32" eb="35">
      <t>ケンテイリョウ</t>
    </rPh>
    <rPh sb="36" eb="40">
      <t>チョウサケッカ</t>
    </rPh>
    <rPh sb="41" eb="43">
      <t>チョウサ</t>
    </rPh>
    <rPh sb="43" eb="47">
      <t>ジッシネンド</t>
    </rPh>
    <rPh sb="49" eb="51">
      <t>キンガク</t>
    </rPh>
    <rPh sb="52" eb="54">
      <t>ヘンコウ</t>
    </rPh>
    <phoneticPr fontId="1"/>
  </si>
  <si>
    <t>　国立大学の授業料、入学料及び検定料については、「国立大学等の授業料その他の費用に関する省令（平成十六年文部科学省令第十六号）」に定める「標準額」です。</t>
    <phoneticPr fontId="1"/>
  </si>
  <si>
    <t>①</t>
    <phoneticPr fontId="1"/>
  </si>
  <si>
    <t>⑤</t>
    <phoneticPr fontId="1"/>
  </si>
  <si>
    <t>本人（確定給付）</t>
    <rPh sb="0" eb="2">
      <t>ホンニン</t>
    </rPh>
    <rPh sb="3" eb="7">
      <t>カクテイキュウフ</t>
    </rPh>
    <phoneticPr fontId="1"/>
  </si>
  <si>
    <t>⑥</t>
    <phoneticPr fontId="1"/>
  </si>
  <si>
    <t>企業年金</t>
    <rPh sb="0" eb="4">
      <t>キギョウネンキン</t>
    </rPh>
    <phoneticPr fontId="1"/>
  </si>
  <si>
    <t>本人（確定拠出）</t>
    <rPh sb="0" eb="2">
      <t>ホンニン</t>
    </rPh>
    <rPh sb="3" eb="7">
      <t>カクテイキョシュツ</t>
    </rPh>
    <phoneticPr fontId="1"/>
  </si>
  <si>
    <t>本人（厚生年金）</t>
    <rPh sb="0" eb="2">
      <t>ホンニン</t>
    </rPh>
    <rPh sb="3" eb="7">
      <t>コウセイネンキン</t>
    </rPh>
    <phoneticPr fontId="1"/>
  </si>
  <si>
    <t>配偶者（厚生年金）</t>
    <rPh sb="0" eb="3">
      <t>ハイグウシャ</t>
    </rPh>
    <rPh sb="4" eb="6">
      <t>コウセイ</t>
    </rPh>
    <rPh sb="6" eb="8">
      <t>ネンキン</t>
    </rPh>
    <phoneticPr fontId="1"/>
  </si>
  <si>
    <t>⑯</t>
    <phoneticPr fontId="1"/>
  </si>
  <si>
    <t>ライフイベント費</t>
    <rPh sb="7" eb="8">
      <t>ヒ</t>
    </rPh>
    <phoneticPr fontId="1"/>
  </si>
  <si>
    <t>金融資産残高</t>
    <rPh sb="0" eb="4">
      <t>キンユウシサン</t>
    </rPh>
    <rPh sb="4" eb="6">
      <t>ザンダカ</t>
    </rPh>
    <phoneticPr fontId="1"/>
  </si>
  <si>
    <t>純資産残高</t>
    <rPh sb="0" eb="3">
      <t>ジュンシサン</t>
    </rPh>
    <rPh sb="3" eb="5">
      <t>ザンダカ</t>
    </rPh>
    <phoneticPr fontId="1"/>
  </si>
  <si>
    <t>（単位：万円）</t>
    <rPh sb="1" eb="3">
      <t>タンイ</t>
    </rPh>
    <rPh sb="4" eb="6">
      <t>マンエン</t>
    </rPh>
    <phoneticPr fontId="1"/>
  </si>
  <si>
    <t>年齢</t>
    <rPh sb="0" eb="2">
      <t>ネンレイ</t>
    </rPh>
    <phoneticPr fontId="1"/>
  </si>
  <si>
    <t>①支払金額</t>
    <rPh sb="1" eb="5">
      <t>シハライキンガク</t>
    </rPh>
    <phoneticPr fontId="1"/>
  </si>
  <si>
    <t>②源泉徴収額</t>
    <rPh sb="1" eb="6">
      <t>ゲンセンチョウシュウガク</t>
    </rPh>
    <phoneticPr fontId="1"/>
  </si>
  <si>
    <t>③社会保険料等の金額</t>
    <rPh sb="1" eb="6">
      <t>シャカイホケンリョウ</t>
    </rPh>
    <rPh sb="6" eb="7">
      <t>ナド</t>
    </rPh>
    <rPh sb="8" eb="10">
      <t>キンガク</t>
    </rPh>
    <phoneticPr fontId="1"/>
  </si>
  <si>
    <t>⑤所得控除の合計額</t>
    <rPh sb="1" eb="3">
      <t>ショトク</t>
    </rPh>
    <rPh sb="3" eb="5">
      <t>コウジョ</t>
    </rPh>
    <rPh sb="6" eb="8">
      <t>ゴウケイ</t>
    </rPh>
    <rPh sb="8" eb="9">
      <t>ガク</t>
    </rPh>
    <phoneticPr fontId="1"/>
  </si>
  <si>
    <t>④給与所得控除後の金額</t>
    <rPh sb="1" eb="5">
      <t>キュウヨショトク</t>
    </rPh>
    <rPh sb="5" eb="8">
      <t>コウジョゴ</t>
    </rPh>
    <rPh sb="9" eb="11">
      <t>キンガク</t>
    </rPh>
    <phoneticPr fontId="1"/>
  </si>
  <si>
    <t>可処分所得額①</t>
    <rPh sb="0" eb="3">
      <t>カショブン</t>
    </rPh>
    <rPh sb="3" eb="6">
      <t>ショトクガク</t>
    </rPh>
    <phoneticPr fontId="1"/>
  </si>
  <si>
    <t>何歳から</t>
    <rPh sb="0" eb="2">
      <t>ナンサイ</t>
    </rPh>
    <phoneticPr fontId="1"/>
  </si>
  <si>
    <t>何歳まで</t>
    <rPh sb="0" eb="2">
      <t>ナンサイ</t>
    </rPh>
    <phoneticPr fontId="1"/>
  </si>
  <si>
    <t>年収いくらで</t>
    <rPh sb="0" eb="2">
      <t>ネンシュウ</t>
    </rPh>
    <phoneticPr fontId="1"/>
  </si>
  <si>
    <t>種類</t>
    <rPh sb="0" eb="2">
      <t>シュルイ</t>
    </rPh>
    <phoneticPr fontId="1"/>
  </si>
  <si>
    <t>終  身</t>
    <rPh sb="0" eb="1">
      <t>シュウ</t>
    </rPh>
    <rPh sb="3" eb="4">
      <t>ミ</t>
    </rPh>
    <phoneticPr fontId="1"/>
  </si>
  <si>
    <t>有  期</t>
    <rPh sb="0" eb="1">
      <t>ユウ</t>
    </rPh>
    <rPh sb="3" eb="4">
      <t>キ</t>
    </rPh>
    <phoneticPr fontId="1"/>
  </si>
  <si>
    <t>受給開始年齢</t>
    <rPh sb="0" eb="2">
      <t>ジュキュウ</t>
    </rPh>
    <rPh sb="2" eb="4">
      <t>カイシ</t>
    </rPh>
    <rPh sb="4" eb="6">
      <t>ネンレイ</t>
    </rPh>
    <phoneticPr fontId="1"/>
  </si>
  <si>
    <t>勤続年数</t>
    <rPh sb="0" eb="4">
      <t>キンゾクネンスウ</t>
    </rPh>
    <phoneticPr fontId="1"/>
  </si>
  <si>
    <t>一時金</t>
    <rPh sb="0" eb="3">
      <t>イチジキン</t>
    </rPh>
    <phoneticPr fontId="1"/>
  </si>
  <si>
    <t>退職金の税金</t>
    <phoneticPr fontId="1"/>
  </si>
  <si>
    <t>https://keisan.casio.jp/exec/system/1292387069</t>
    <phoneticPr fontId="1"/>
  </si>
  <si>
    <t>20年以下</t>
  </si>
  <si>
    <t>40万円 × A</t>
  </si>
  <si>
    <t>(80万円に満たない場合には、80万円)</t>
  </si>
  <si>
    <t>https://yakunitatta.info/</t>
    <phoneticPr fontId="1"/>
  </si>
  <si>
    <t>20年超</t>
  </si>
  <si>
    <t>800万円 ＋ 70万円 × (A - 20年)</t>
  </si>
  <si>
    <t>退職所得の金額</t>
    <phoneticPr fontId="1"/>
  </si>
  <si>
    <r>
      <rPr>
        <sz val="11"/>
        <color rgb="FF333333"/>
        <rFont val="游ゴシック"/>
        <family val="2"/>
        <charset val="128"/>
      </rPr>
      <t>（収入金額（源泉徴収される前の金額）</t>
    </r>
    <r>
      <rPr>
        <sz val="11"/>
        <color rgb="FF333333"/>
        <rFont val="Arial"/>
        <family val="2"/>
      </rPr>
      <t xml:space="preserve"> </t>
    </r>
    <r>
      <rPr>
        <sz val="11"/>
        <color rgb="FF333333"/>
        <rFont val="游ゴシック"/>
        <family val="2"/>
        <charset val="128"/>
      </rPr>
      <t>－</t>
    </r>
    <r>
      <rPr>
        <sz val="11"/>
        <color rgb="FF333333"/>
        <rFont val="Arial"/>
        <family val="2"/>
      </rPr>
      <t xml:space="preserve"> </t>
    </r>
    <r>
      <rPr>
        <sz val="11"/>
        <color rgb="FF333333"/>
        <rFont val="游ゴシック"/>
        <family val="2"/>
        <charset val="128"/>
      </rPr>
      <t>退職所得控除額）</t>
    </r>
    <r>
      <rPr>
        <sz val="11"/>
        <color rgb="FF333333"/>
        <rFont val="Arial"/>
        <family val="2"/>
      </rPr>
      <t xml:space="preserve"> × 1 </t>
    </r>
    <r>
      <rPr>
        <sz val="11"/>
        <color rgb="FF333333"/>
        <rFont val="游ゴシック"/>
        <family val="2"/>
        <charset val="128"/>
      </rPr>
      <t>／</t>
    </r>
    <r>
      <rPr>
        <sz val="11"/>
        <color rgb="FF333333"/>
        <rFont val="Arial"/>
        <family val="2"/>
      </rPr>
      <t xml:space="preserve"> 2 </t>
    </r>
    <phoneticPr fontId="1"/>
  </si>
  <si>
    <t>税率</t>
    <rPh sb="0" eb="2">
      <t>ゼイリツ</t>
    </rPh>
    <phoneticPr fontId="1"/>
  </si>
  <si>
    <t>控除額</t>
    <rPh sb="0" eb="3">
      <t>コウジョガク</t>
    </rPh>
    <phoneticPr fontId="1"/>
  </si>
  <si>
    <t>所得税の速算表</t>
    <phoneticPr fontId="1"/>
  </si>
  <si>
    <t>課税される所得金額</t>
  </si>
  <si>
    <t>税率</t>
  </si>
  <si>
    <t>控除額</t>
  </si>
  <si>
    <t>1,000円 から 1,949,000円まで</t>
  </si>
  <si>
    <t>0円</t>
  </si>
  <si>
    <t>1,950,000円 から 3,299,000円まで</t>
  </si>
  <si>
    <t>97,500円</t>
  </si>
  <si>
    <t>3,300,000円 から 6,949,000円まで</t>
  </si>
  <si>
    <t>427,500円</t>
  </si>
  <si>
    <t>6,950,000円 から 8,999,000円まで</t>
  </si>
  <si>
    <t>636,000円</t>
  </si>
  <si>
    <t>9,000,000円 から 17,999,000円まで</t>
  </si>
  <si>
    <t>1,536,000円</t>
  </si>
  <si>
    <t>18,000,000円 から 39,999,000円まで</t>
  </si>
  <si>
    <t>2,796,000円</t>
  </si>
  <si>
    <t>40,000,000円 以上</t>
  </si>
  <si>
    <t>4,796,000円</t>
  </si>
  <si>
    <t>所得税(復興特別所得税も含む) = (退職所得 × 税率 - 控除額) × 1.021</t>
    <phoneticPr fontId="1"/>
  </si>
  <si>
    <t>市民税 = 退職所得 × 0.06</t>
    <phoneticPr fontId="1"/>
  </si>
  <si>
    <t>県民税 = 退職所得 × 0.04</t>
    <phoneticPr fontId="1"/>
  </si>
  <si>
    <t>所得税</t>
    <rPh sb="0" eb="3">
      <t>ショトクゼイ</t>
    </rPh>
    <phoneticPr fontId="1"/>
  </si>
  <si>
    <t>住民税</t>
    <rPh sb="0" eb="3">
      <t>ジュウミンゼイ</t>
    </rPh>
    <phoneticPr fontId="1"/>
  </si>
  <si>
    <t>年額（円）</t>
    <rPh sb="0" eb="2">
      <t>ネンガク</t>
    </rPh>
    <rPh sb="3" eb="4">
      <t>エン</t>
    </rPh>
    <phoneticPr fontId="1"/>
  </si>
  <si>
    <r>
      <t>老齢</t>
    </r>
    <r>
      <rPr>
        <b/>
        <sz val="11"/>
        <color rgb="FFFF0000"/>
        <rFont val="ＭＳ Ｐゴシック"/>
        <family val="3"/>
        <charset val="128"/>
        <scheme val="minor"/>
      </rPr>
      <t>厚生</t>
    </r>
    <r>
      <rPr>
        <sz val="11"/>
        <color theme="1"/>
        <rFont val="ＭＳ Ｐゴシック"/>
        <family val="2"/>
        <charset val="128"/>
        <scheme val="minor"/>
      </rPr>
      <t>年金⇔厚生年金</t>
    </r>
    <rPh sb="0" eb="2">
      <t>ロウレイ</t>
    </rPh>
    <rPh sb="2" eb="4">
      <t>コウセイ</t>
    </rPh>
    <rPh sb="4" eb="6">
      <t>ネンキン</t>
    </rPh>
    <rPh sb="7" eb="9">
      <t>コウセイ</t>
    </rPh>
    <rPh sb="9" eb="11">
      <t>ネンキン</t>
    </rPh>
    <phoneticPr fontId="1"/>
  </si>
  <si>
    <r>
      <t>老齢</t>
    </r>
    <r>
      <rPr>
        <b/>
        <sz val="11"/>
        <color rgb="FFFF0000"/>
        <rFont val="ＭＳ Ｐゴシック"/>
        <family val="3"/>
        <charset val="128"/>
        <scheme val="minor"/>
      </rPr>
      <t>基礎</t>
    </r>
    <r>
      <rPr>
        <sz val="11"/>
        <color theme="1"/>
        <rFont val="ＭＳ Ｐゴシック"/>
        <family val="2"/>
        <charset val="128"/>
        <scheme val="minor"/>
      </rPr>
      <t>年金⇔国民年金</t>
    </r>
    <rPh sb="0" eb="2">
      <t>ロウレイ</t>
    </rPh>
    <rPh sb="2" eb="6">
      <t>キソネンキン</t>
    </rPh>
    <rPh sb="7" eb="9">
      <t>コクミン</t>
    </rPh>
    <rPh sb="9" eb="11">
      <t>ネンキン</t>
    </rPh>
    <phoneticPr fontId="1"/>
  </si>
  <si>
    <t>資産収益</t>
    <rPh sb="0" eb="2">
      <t>シサン</t>
    </rPh>
    <rPh sb="2" eb="4">
      <t>シュウエキ</t>
    </rPh>
    <phoneticPr fontId="1"/>
  </si>
  <si>
    <t>中３</t>
    <rPh sb="0" eb="1">
      <t>チュウ</t>
    </rPh>
    <phoneticPr fontId="1"/>
  </si>
  <si>
    <t>年長</t>
    <rPh sb="0" eb="2">
      <t>ネンチョウ</t>
    </rPh>
    <phoneticPr fontId="1"/>
  </si>
  <si>
    <t>自身の結婚</t>
    <rPh sb="0" eb="2">
      <t>ジシン</t>
    </rPh>
    <rPh sb="3" eb="5">
      <t>ケッコン</t>
    </rPh>
    <phoneticPr fontId="1"/>
  </si>
  <si>
    <t>第一子誕生</t>
    <rPh sb="0" eb="1">
      <t>ダイ</t>
    </rPh>
    <rPh sb="1" eb="3">
      <t>イッシ</t>
    </rPh>
    <rPh sb="3" eb="5">
      <t>タンジョウ</t>
    </rPh>
    <phoneticPr fontId="1"/>
  </si>
  <si>
    <t>第二子誕生</t>
    <rPh sb="0" eb="1">
      <t>ダイ</t>
    </rPh>
    <rPh sb="2" eb="3">
      <t>シ</t>
    </rPh>
    <rPh sb="3" eb="5">
      <t>タンジョウ</t>
    </rPh>
    <phoneticPr fontId="1"/>
  </si>
  <si>
    <r>
      <t>第</t>
    </r>
    <r>
      <rPr>
        <sz val="11"/>
        <color theme="1"/>
        <rFont val="ＭＳ Ｐゴシック"/>
        <family val="2"/>
        <charset val="128"/>
      </rPr>
      <t>三</t>
    </r>
    <r>
      <rPr>
        <sz val="11"/>
        <color theme="1"/>
        <rFont val="ＭＳ Ｐゴシック"/>
        <family val="2"/>
        <charset val="128"/>
        <scheme val="minor"/>
      </rPr>
      <t>子誕生</t>
    </r>
    <rPh sb="0" eb="1">
      <t>ダイ</t>
    </rPh>
    <rPh sb="1" eb="2">
      <t>サン</t>
    </rPh>
    <rPh sb="2" eb="3">
      <t>シ</t>
    </rPh>
    <rPh sb="3" eb="5">
      <t>タンジョウ</t>
    </rPh>
    <phoneticPr fontId="1"/>
  </si>
  <si>
    <t>第一子入園</t>
    <rPh sb="0" eb="1">
      <t>ダイ</t>
    </rPh>
    <rPh sb="1" eb="3">
      <t>イッシ</t>
    </rPh>
    <rPh sb="3" eb="5">
      <t>ニュウエン</t>
    </rPh>
    <phoneticPr fontId="1"/>
  </si>
  <si>
    <t>第二子入園</t>
    <rPh sb="0" eb="1">
      <t>ダイ</t>
    </rPh>
    <rPh sb="2" eb="3">
      <t>シ</t>
    </rPh>
    <rPh sb="3" eb="5">
      <t>ニュウエン</t>
    </rPh>
    <phoneticPr fontId="1"/>
  </si>
  <si>
    <r>
      <t>第</t>
    </r>
    <r>
      <rPr>
        <sz val="11"/>
        <color theme="1"/>
        <rFont val="ＭＳ Ｐゴシック"/>
        <family val="2"/>
        <charset val="128"/>
      </rPr>
      <t>三</t>
    </r>
    <r>
      <rPr>
        <sz val="11"/>
        <color theme="1"/>
        <rFont val="ＭＳ Ｐゴシック"/>
        <family val="2"/>
        <charset val="128"/>
        <scheme val="minor"/>
      </rPr>
      <t>子入園</t>
    </r>
    <rPh sb="0" eb="1">
      <t>ダイ</t>
    </rPh>
    <rPh sb="1" eb="2">
      <t>サン</t>
    </rPh>
    <rPh sb="2" eb="3">
      <t>シ</t>
    </rPh>
    <rPh sb="3" eb="5">
      <t>ニュウエン</t>
    </rPh>
    <phoneticPr fontId="1"/>
  </si>
  <si>
    <t>第一子小１</t>
    <rPh sb="0" eb="1">
      <t>ダイ</t>
    </rPh>
    <rPh sb="1" eb="3">
      <t>イッシ</t>
    </rPh>
    <rPh sb="3" eb="4">
      <t>ショウ</t>
    </rPh>
    <phoneticPr fontId="1"/>
  </si>
  <si>
    <t>第二子小１</t>
    <rPh sb="0" eb="1">
      <t>ダイ</t>
    </rPh>
    <rPh sb="2" eb="3">
      <t>シ</t>
    </rPh>
    <rPh sb="3" eb="4">
      <t>ショウ</t>
    </rPh>
    <phoneticPr fontId="1"/>
  </si>
  <si>
    <r>
      <t>第</t>
    </r>
    <r>
      <rPr>
        <sz val="11"/>
        <color theme="1"/>
        <rFont val="ＭＳ Ｐゴシック"/>
        <family val="2"/>
        <charset val="128"/>
      </rPr>
      <t>三</t>
    </r>
    <r>
      <rPr>
        <sz val="11"/>
        <color theme="1"/>
        <rFont val="ＭＳ Ｐゴシック"/>
        <family val="2"/>
        <charset val="128"/>
        <scheme val="minor"/>
      </rPr>
      <t>子小１</t>
    </r>
    <rPh sb="0" eb="1">
      <t>ダイ</t>
    </rPh>
    <rPh sb="1" eb="2">
      <t>サン</t>
    </rPh>
    <rPh sb="2" eb="3">
      <t>シ</t>
    </rPh>
    <rPh sb="3" eb="4">
      <t>ショウ</t>
    </rPh>
    <phoneticPr fontId="1"/>
  </si>
  <si>
    <r>
      <t>第</t>
    </r>
    <r>
      <rPr>
        <sz val="11"/>
        <color theme="1"/>
        <rFont val="ＭＳ Ｐゴシック"/>
        <family val="2"/>
        <charset val="128"/>
      </rPr>
      <t>三</t>
    </r>
    <r>
      <rPr>
        <sz val="11"/>
        <color theme="1"/>
        <rFont val="ＭＳ Ｐゴシック"/>
        <family val="2"/>
        <charset val="128"/>
        <scheme val="minor"/>
      </rPr>
      <t>子中１</t>
    </r>
    <rPh sb="0" eb="1">
      <t>ダイ</t>
    </rPh>
    <rPh sb="1" eb="2">
      <t>サン</t>
    </rPh>
    <rPh sb="2" eb="3">
      <t>シ</t>
    </rPh>
    <rPh sb="3" eb="4">
      <t>チュウ</t>
    </rPh>
    <phoneticPr fontId="1"/>
  </si>
  <si>
    <t>第二子中１</t>
    <rPh sb="0" eb="1">
      <t>ダイ</t>
    </rPh>
    <rPh sb="2" eb="3">
      <t>シ</t>
    </rPh>
    <rPh sb="3" eb="4">
      <t>チュウ</t>
    </rPh>
    <phoneticPr fontId="1"/>
  </si>
  <si>
    <t>第一子中１</t>
    <rPh sb="0" eb="1">
      <t>ダイ</t>
    </rPh>
    <rPh sb="1" eb="3">
      <t>イッシ</t>
    </rPh>
    <rPh sb="3" eb="4">
      <t>チュウ</t>
    </rPh>
    <phoneticPr fontId="1"/>
  </si>
  <si>
    <t>第一子高１</t>
    <rPh sb="0" eb="1">
      <t>ダイ</t>
    </rPh>
    <rPh sb="1" eb="3">
      <t>イッシ</t>
    </rPh>
    <rPh sb="3" eb="4">
      <t>コウ</t>
    </rPh>
    <phoneticPr fontId="1"/>
  </si>
  <si>
    <t>第二子高１</t>
    <rPh sb="0" eb="1">
      <t>ダイ</t>
    </rPh>
    <rPh sb="2" eb="3">
      <t>シ</t>
    </rPh>
    <rPh sb="3" eb="4">
      <t>コウ</t>
    </rPh>
    <phoneticPr fontId="1"/>
  </si>
  <si>
    <r>
      <t>第</t>
    </r>
    <r>
      <rPr>
        <sz val="11"/>
        <color theme="1"/>
        <rFont val="ＭＳ Ｐゴシック"/>
        <family val="2"/>
        <charset val="128"/>
      </rPr>
      <t>三</t>
    </r>
    <r>
      <rPr>
        <sz val="11"/>
        <color theme="1"/>
        <rFont val="ＭＳ Ｐゴシック"/>
        <family val="2"/>
        <charset val="128"/>
        <scheme val="minor"/>
      </rPr>
      <t>子高１</t>
    </r>
    <rPh sb="0" eb="1">
      <t>ダイ</t>
    </rPh>
    <rPh sb="1" eb="2">
      <t>サン</t>
    </rPh>
    <rPh sb="2" eb="3">
      <t>シ</t>
    </rPh>
    <rPh sb="3" eb="4">
      <t>コウ</t>
    </rPh>
    <phoneticPr fontId="1"/>
  </si>
  <si>
    <t>住宅購入</t>
    <rPh sb="0" eb="2">
      <t>ジュウタク</t>
    </rPh>
    <rPh sb="2" eb="4">
      <t>コウニュウ</t>
    </rPh>
    <phoneticPr fontId="1"/>
  </si>
  <si>
    <t>自動車購入</t>
    <rPh sb="0" eb="3">
      <t>ジドウシャ</t>
    </rPh>
    <rPh sb="3" eb="5">
      <t>コウニュウ</t>
    </rPh>
    <phoneticPr fontId="1"/>
  </si>
  <si>
    <t>家族旅行</t>
    <rPh sb="0" eb="2">
      <t>カゾク</t>
    </rPh>
    <rPh sb="2" eb="4">
      <t>リョコウ</t>
    </rPh>
    <phoneticPr fontId="1"/>
  </si>
  <si>
    <t>産休</t>
    <rPh sb="0" eb="2">
      <t>サンキュウ</t>
    </rPh>
    <phoneticPr fontId="1"/>
  </si>
  <si>
    <t>育休</t>
    <rPh sb="0" eb="2">
      <t>イクキュウ</t>
    </rPh>
    <phoneticPr fontId="1"/>
  </si>
  <si>
    <t>転職</t>
    <rPh sb="0" eb="2">
      <t>テンショク</t>
    </rPh>
    <phoneticPr fontId="1"/>
  </si>
  <si>
    <t>退職</t>
    <rPh sb="0" eb="2">
      <t>タイショク</t>
    </rPh>
    <phoneticPr fontId="1"/>
  </si>
  <si>
    <t>第一子成人</t>
    <rPh sb="0" eb="1">
      <t>ダイ</t>
    </rPh>
    <rPh sb="1" eb="3">
      <t>イッシ</t>
    </rPh>
    <rPh sb="3" eb="5">
      <t>セイジン</t>
    </rPh>
    <phoneticPr fontId="1"/>
  </si>
  <si>
    <t>第二子成人</t>
    <rPh sb="0" eb="1">
      <t>ダイ</t>
    </rPh>
    <rPh sb="2" eb="3">
      <t>シ</t>
    </rPh>
    <rPh sb="3" eb="5">
      <t>セイジン</t>
    </rPh>
    <phoneticPr fontId="1"/>
  </si>
  <si>
    <r>
      <t>第</t>
    </r>
    <r>
      <rPr>
        <sz val="11"/>
        <color theme="1"/>
        <rFont val="ＭＳ Ｐゴシック"/>
        <family val="2"/>
        <charset val="128"/>
      </rPr>
      <t>三</t>
    </r>
    <r>
      <rPr>
        <sz val="11"/>
        <color theme="1"/>
        <rFont val="ＭＳ Ｐゴシック"/>
        <family val="2"/>
        <charset val="128"/>
        <scheme val="minor"/>
      </rPr>
      <t>子成人</t>
    </r>
    <rPh sb="0" eb="1">
      <t>ダイ</t>
    </rPh>
    <rPh sb="1" eb="2">
      <t>サン</t>
    </rPh>
    <rPh sb="2" eb="3">
      <t>シ</t>
    </rPh>
    <rPh sb="3" eb="5">
      <t>セイジン</t>
    </rPh>
    <phoneticPr fontId="1"/>
  </si>
  <si>
    <t>高３</t>
    <rPh sb="0" eb="1">
      <t>コウ</t>
    </rPh>
    <phoneticPr fontId="1"/>
  </si>
  <si>
    <t>小６</t>
    <rPh sb="0" eb="1">
      <t>ショウ</t>
    </rPh>
    <phoneticPr fontId="1"/>
  </si>
  <si>
    <t>一般に、大学３年生から就職活動が始まります。就職活動費としては、リクルートスーツ代、交通費、宿泊費など平均で10万円程度必要と言われています。</t>
    <rPh sb="0" eb="2">
      <t>イッパン</t>
    </rPh>
    <rPh sb="4" eb="6">
      <t>ダイガク</t>
    </rPh>
    <rPh sb="7" eb="8">
      <t>ネン</t>
    </rPh>
    <rPh sb="8" eb="9">
      <t>セイ</t>
    </rPh>
    <rPh sb="11" eb="13">
      <t>シュウショク</t>
    </rPh>
    <rPh sb="13" eb="15">
      <t>カツドウ</t>
    </rPh>
    <rPh sb="16" eb="17">
      <t>ハジ</t>
    </rPh>
    <rPh sb="22" eb="24">
      <t>シュウショク</t>
    </rPh>
    <rPh sb="24" eb="27">
      <t>カツドウヒ</t>
    </rPh>
    <rPh sb="40" eb="41">
      <t>ダイ</t>
    </rPh>
    <rPh sb="42" eb="45">
      <t>コウツウヒ</t>
    </rPh>
    <rPh sb="46" eb="49">
      <t>シュクハクヒ</t>
    </rPh>
    <rPh sb="51" eb="53">
      <t>ヘイキン</t>
    </rPh>
    <rPh sb="56" eb="58">
      <t>マンエン</t>
    </rPh>
    <rPh sb="58" eb="60">
      <t>テイド</t>
    </rPh>
    <rPh sb="60" eb="62">
      <t>ヒツヨウ</t>
    </rPh>
    <rPh sb="63" eb="64">
      <t>イ</t>
    </rPh>
    <phoneticPr fontId="1"/>
  </si>
  <si>
    <t>手持金</t>
    <rPh sb="0" eb="2">
      <t>テモ</t>
    </rPh>
    <rPh sb="2" eb="3">
      <t>キン</t>
    </rPh>
    <phoneticPr fontId="1"/>
  </si>
  <si>
    <t>機構融資金</t>
    <rPh sb="0" eb="2">
      <t>キコウ</t>
    </rPh>
    <rPh sb="2" eb="5">
      <t>ユウシキン</t>
    </rPh>
    <phoneticPr fontId="1"/>
  </si>
  <si>
    <t>その他の資金</t>
    <rPh sb="2" eb="3">
      <t>タ</t>
    </rPh>
    <rPh sb="4" eb="6">
      <t>シキン</t>
    </rPh>
    <phoneticPr fontId="1"/>
  </si>
  <si>
    <t>1か月当たり予定返済額</t>
    <rPh sb="2" eb="3">
      <t>ゲツ</t>
    </rPh>
    <rPh sb="3" eb="4">
      <t>ア</t>
    </rPh>
    <rPh sb="6" eb="8">
      <t>ヨテイ</t>
    </rPh>
    <rPh sb="8" eb="11">
      <t>ヘンサイガク</t>
    </rPh>
    <phoneticPr fontId="1"/>
  </si>
  <si>
    <t>（返済負担率：24.9％）</t>
    <rPh sb="1" eb="3">
      <t>ヘンサイ</t>
    </rPh>
    <rPh sb="3" eb="6">
      <t>フタンリツ</t>
    </rPh>
    <phoneticPr fontId="1"/>
  </si>
  <si>
    <t>住宅金融支援機構</t>
    <rPh sb="0" eb="2">
      <t>ジュウタク</t>
    </rPh>
    <rPh sb="2" eb="4">
      <t>キンユウ</t>
    </rPh>
    <rPh sb="4" eb="6">
      <t>シエン</t>
    </rPh>
    <rPh sb="6" eb="8">
      <t>キコウ</t>
    </rPh>
    <phoneticPr fontId="1"/>
  </si>
  <si>
    <t>https://www.jhf.go.jp/about/research/loan_flat35.html#SUB3</t>
    <phoneticPr fontId="1"/>
  </si>
  <si>
    <t>全国平均で見たフラット35利用者の状況（2021年度）</t>
    <rPh sb="0" eb="2">
      <t>ゼンコク</t>
    </rPh>
    <rPh sb="2" eb="4">
      <t>ヘイキン</t>
    </rPh>
    <rPh sb="5" eb="6">
      <t>ミ</t>
    </rPh>
    <rPh sb="17" eb="19">
      <t>ジョウキョウ</t>
    </rPh>
    <rPh sb="24" eb="26">
      <t>ネンド</t>
    </rPh>
    <phoneticPr fontId="1"/>
  </si>
  <si>
    <t>（返済負担率：23.7％）</t>
    <rPh sb="1" eb="3">
      <t>ヘンサイ</t>
    </rPh>
    <rPh sb="3" eb="6">
      <t>フタンリツ</t>
    </rPh>
    <phoneticPr fontId="1"/>
  </si>
  <si>
    <t>土地付注文住宅:4,455.5万円</t>
    <rPh sb="0" eb="3">
      <t>トチツ</t>
    </rPh>
    <rPh sb="3" eb="7">
      <t>チュウモンジュウタク</t>
    </rPh>
    <rPh sb="15" eb="17">
      <t>マンエン</t>
    </rPh>
    <phoneticPr fontId="1"/>
  </si>
  <si>
    <t>世帯年収：639.3万円/年収倍率：7.5倍/家族数：3.3人/年齢：38.5歳</t>
    <rPh sb="0" eb="4">
      <t>セタイネンシュウ</t>
    </rPh>
    <rPh sb="4" eb="5">
      <t>ニュウヒ</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</si>
  <si>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建売住宅:3604.9万円</t>
    <rPh sb="0" eb="2">
      <t>タテウリ</t>
    </rPh>
    <rPh sb="2" eb="4">
      <t>ジュウタク</t>
    </rPh>
    <rPh sb="11" eb="13">
      <t>マンエン</t>
    </rPh>
    <phoneticPr fontId="1"/>
  </si>
  <si>
    <t>世帯年収：563.1万円/年収倍率：7.0倍/家族数：3.2人/年齢：40.5歳</t>
    <rPh sb="0" eb="4">
      <t>セタイネンシュウ</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</si>
  <si>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マンション:4,528.5万円</t>
    <rPh sb="13" eb="15">
      <t>マンエン</t>
    </rPh>
    <phoneticPr fontId="1"/>
  </si>
  <si>
    <t>世帯年収：788.2万円/年収倍率：7.2倍/家族数：2.3人/年齢：44.0歳</t>
    <rPh sb="0" eb="4">
      <t>セタイネンシュウ</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</si>
  <si>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（返済負担率：22.1％）</t>
    <rPh sb="1" eb="3">
      <t>ヘンサイ</t>
    </rPh>
    <rPh sb="3" eb="6">
      <t>フタンリツ</t>
    </rPh>
    <phoneticPr fontId="1"/>
  </si>
  <si>
    <t>指輪</t>
    <rPh sb="0" eb="2">
      <t>ユビワ</t>
    </rPh>
    <phoneticPr fontId="1"/>
  </si>
  <si>
    <t>婚約</t>
    <rPh sb="0" eb="2">
      <t>コンヤク</t>
    </rPh>
    <phoneticPr fontId="1"/>
  </si>
  <si>
    <t>結婚（２人分）</t>
    <rPh sb="0" eb="2">
      <t>ケッコン</t>
    </rPh>
    <rPh sb="4" eb="5">
      <t>ニン</t>
    </rPh>
    <rPh sb="5" eb="6">
      <t>ブン</t>
    </rPh>
    <phoneticPr fontId="1"/>
  </si>
  <si>
    <t>結納式</t>
    <rPh sb="0" eb="3">
      <t>ユイノウシキ</t>
    </rPh>
    <phoneticPr fontId="1"/>
  </si>
  <si>
    <t>婚約食事会</t>
    <rPh sb="0" eb="2">
      <t>コンヤク</t>
    </rPh>
    <rPh sb="2" eb="4">
      <t>ショクジ</t>
    </rPh>
    <rPh sb="4" eb="5">
      <t>カイ</t>
    </rPh>
    <phoneticPr fontId="1"/>
  </si>
  <si>
    <t>結婚式</t>
    <rPh sb="0" eb="2">
      <t>ケッコン</t>
    </rPh>
    <rPh sb="2" eb="3">
      <t>シキ</t>
    </rPh>
    <phoneticPr fontId="1"/>
  </si>
  <si>
    <t>挙式</t>
    <rPh sb="0" eb="2">
      <t>キョシキ</t>
    </rPh>
    <phoneticPr fontId="1"/>
  </si>
  <si>
    <t>披露宴</t>
    <rPh sb="0" eb="3">
      <t>ヒロウエン</t>
    </rPh>
    <phoneticPr fontId="1"/>
  </si>
  <si>
    <t>新婚旅行</t>
    <rPh sb="0" eb="4">
      <t>シンコンリョコウ</t>
    </rPh>
    <phoneticPr fontId="1"/>
  </si>
  <si>
    <t>２人分</t>
    <rPh sb="1" eb="2">
      <t>ニン</t>
    </rPh>
    <rPh sb="2" eb="3">
      <t>ブン</t>
    </rPh>
    <phoneticPr fontId="1"/>
  </si>
  <si>
    <t>お土産代</t>
    <rPh sb="1" eb="4">
      <t>ミヤゲダイ</t>
    </rPh>
    <phoneticPr fontId="1"/>
  </si>
  <si>
    <t>ゼクシィ結婚トレンド調査2020より</t>
    <rPh sb="4" eb="6">
      <t>ケッコン</t>
    </rPh>
    <rPh sb="10" eb="12">
      <t>チョウサ</t>
    </rPh>
    <phoneticPr fontId="1"/>
  </si>
  <si>
    <t>婚約から新婚旅行までで、平均約450～500万円弱になります。</t>
    <rPh sb="0" eb="2">
      <t>コンヤク</t>
    </rPh>
    <rPh sb="4" eb="8">
      <t>シンコンリョコウ</t>
    </rPh>
    <rPh sb="14" eb="15">
      <t>ヤク</t>
    </rPh>
    <rPh sb="22" eb="24">
      <t>マンエン</t>
    </rPh>
    <rPh sb="24" eb="25">
      <t>ジャク</t>
    </rPh>
    <phoneticPr fontId="1"/>
  </si>
  <si>
    <t>小学入学の準備を行う時期です。入学準備に必要な費用は、15万〜20万円ほどになります。（ランドセル：約5万円円、学習机：約5万円、上履きや体操着：約７千円、文具類：約５千円、その他：約５万円）。これはあくまで目安です。準備する物には学校指定のものが複数あるので、入学説明会のあとに準備するようにしましょう。また、費用を抑えたい場合は、ハイブランドを控える・おさがりをもらうなどで対策しましょう。</t>
    <rPh sb="2" eb="4">
      <t>ニュウガク</t>
    </rPh>
    <rPh sb="5" eb="7">
      <t>ジュンビ</t>
    </rPh>
    <rPh sb="8" eb="9">
      <t>オコナ</t>
    </rPh>
    <rPh sb="10" eb="12">
      <t>ジキ</t>
    </rPh>
    <rPh sb="50" eb="51">
      <t>ヤク</t>
    </rPh>
    <rPh sb="52" eb="54">
      <t>マンエン</t>
    </rPh>
    <rPh sb="54" eb="55">
      <t>エン</t>
    </rPh>
    <rPh sb="56" eb="59">
      <t>ガクシュウヅクエ</t>
    </rPh>
    <rPh sb="60" eb="61">
      <t>ヤク</t>
    </rPh>
    <rPh sb="62" eb="64">
      <t>マンエン</t>
    </rPh>
    <rPh sb="65" eb="67">
      <t>ウワバ</t>
    </rPh>
    <rPh sb="69" eb="72">
      <t>タイソウギ</t>
    </rPh>
    <rPh sb="73" eb="74">
      <t>ヤク</t>
    </rPh>
    <rPh sb="75" eb="77">
      <t>センエン</t>
    </rPh>
    <rPh sb="78" eb="81">
      <t>ブングルイ</t>
    </rPh>
    <rPh sb="82" eb="83">
      <t>ヤク</t>
    </rPh>
    <rPh sb="84" eb="86">
      <t>センエン</t>
    </rPh>
    <rPh sb="89" eb="90">
      <t>タ</t>
    </rPh>
    <rPh sb="91" eb="92">
      <t>ヤク</t>
    </rPh>
    <rPh sb="93" eb="95">
      <t>マンエン</t>
    </rPh>
    <rPh sb="104" eb="106">
      <t>メヤス</t>
    </rPh>
    <rPh sb="109" eb="111">
      <t>ジュンビ</t>
    </rPh>
    <rPh sb="113" eb="114">
      <t>モノ</t>
    </rPh>
    <phoneticPr fontId="1"/>
  </si>
  <si>
    <t>高校入学の準備を行う時期です。高校は、義務教育ではないので、入学年に必要な費用は、公立の小学校・中学校入学よりも、多くなります。また、公立か私立かによっても異なります。入学準備に必要な費用としては、公立で「10万円～15万円」ほど、私立はこれにプラス5万円～10万円ほどになります。これ以外に、自転車通学の場合は「通学用自転車」と「ヘルメット」、バス・電車を利用する場合は「定期券」などの費用が必要になるのは、中学の時と同じになります。</t>
    <rPh sb="0" eb="2">
      <t>コウコウ</t>
    </rPh>
    <rPh sb="2" eb="4">
      <t>ニュウガク</t>
    </rPh>
    <rPh sb="5" eb="7">
      <t>ジュンビ</t>
    </rPh>
    <rPh sb="8" eb="9">
      <t>オコナ</t>
    </rPh>
    <rPh sb="10" eb="12">
      <t>ジキ</t>
    </rPh>
    <rPh sb="15" eb="17">
      <t>コウコウ</t>
    </rPh>
    <rPh sb="19" eb="23">
      <t>ギムキョウイク</t>
    </rPh>
    <rPh sb="30" eb="33">
      <t>ニュウガクネン</t>
    </rPh>
    <rPh sb="34" eb="36">
      <t>ヒツヨウ</t>
    </rPh>
    <rPh sb="37" eb="39">
      <t>ヒヨウ</t>
    </rPh>
    <rPh sb="41" eb="43">
      <t>コウリツ</t>
    </rPh>
    <rPh sb="44" eb="47">
      <t>ショウガッコウ</t>
    </rPh>
    <rPh sb="48" eb="50">
      <t>チュウガク</t>
    </rPh>
    <rPh sb="50" eb="51">
      <t>コウ</t>
    </rPh>
    <rPh sb="67" eb="69">
      <t>コウリツ</t>
    </rPh>
    <rPh sb="84" eb="86">
      <t>ニュウガク</t>
    </rPh>
    <rPh sb="86" eb="88">
      <t>ジュンビ</t>
    </rPh>
    <rPh sb="89" eb="91">
      <t>ヒツヨウ</t>
    </rPh>
    <rPh sb="92" eb="94">
      <t>ヒヨウ</t>
    </rPh>
    <rPh sb="99" eb="101">
      <t>コウリツ</t>
    </rPh>
    <rPh sb="110" eb="112">
      <t>マンエン</t>
    </rPh>
    <rPh sb="116" eb="118">
      <t>シリツ</t>
    </rPh>
    <rPh sb="126" eb="128">
      <t>マンエン</t>
    </rPh>
    <rPh sb="131" eb="133">
      <t>マンエン</t>
    </rPh>
    <rPh sb="143" eb="145">
      <t>イガイ</t>
    </rPh>
    <rPh sb="197" eb="199">
      <t>ヒツヨウ</t>
    </rPh>
    <rPh sb="205" eb="207">
      <t>チュウガク</t>
    </rPh>
    <rPh sb="208" eb="209">
      <t>トキ</t>
    </rPh>
    <rPh sb="210" eb="211">
      <t>オナ</t>
    </rPh>
    <phoneticPr fontId="1"/>
  </si>
  <si>
    <t>高校３年生は、人生の岐路になります。就職される方もあれば進学される方もあると思います。進学にしても、大学の方もあれば専門学校の方もあると思います。また、進学するにしても、地元の学校に進学する場合もあるでしょうし、他の地域の学校に進学するする場合もあるでしょう。それぞれの進路に応じて必要となる費用も異なってきます。</t>
    <rPh sb="0" eb="2">
      <t>コウコウ</t>
    </rPh>
    <rPh sb="3" eb="5">
      <t>ネンセイ</t>
    </rPh>
    <rPh sb="7" eb="9">
      <t>ジンセイ</t>
    </rPh>
    <rPh sb="10" eb="12">
      <t>キロ</t>
    </rPh>
    <rPh sb="18" eb="20">
      <t>シュウショク</t>
    </rPh>
    <rPh sb="23" eb="24">
      <t>カタ</t>
    </rPh>
    <rPh sb="28" eb="30">
      <t>シンガク</t>
    </rPh>
    <rPh sb="33" eb="34">
      <t>カタ</t>
    </rPh>
    <rPh sb="38" eb="39">
      <t>オモ</t>
    </rPh>
    <rPh sb="43" eb="45">
      <t>シンガク</t>
    </rPh>
    <rPh sb="50" eb="52">
      <t>ダイガク</t>
    </rPh>
    <rPh sb="53" eb="54">
      <t>カタ</t>
    </rPh>
    <rPh sb="58" eb="62">
      <t>センモンガッコウ</t>
    </rPh>
    <rPh sb="63" eb="64">
      <t>カタ</t>
    </rPh>
    <rPh sb="68" eb="69">
      <t>オモ</t>
    </rPh>
    <rPh sb="76" eb="78">
      <t>シンガク</t>
    </rPh>
    <rPh sb="85" eb="87">
      <t>ジモト</t>
    </rPh>
    <rPh sb="88" eb="90">
      <t>ガッコウ</t>
    </rPh>
    <rPh sb="91" eb="93">
      <t>シンガク</t>
    </rPh>
    <rPh sb="95" eb="97">
      <t>バアイ</t>
    </rPh>
    <rPh sb="106" eb="107">
      <t>タ</t>
    </rPh>
    <rPh sb="108" eb="110">
      <t>チイキ</t>
    </rPh>
    <rPh sb="111" eb="113">
      <t>ガッコウ</t>
    </rPh>
    <rPh sb="114" eb="116">
      <t>シンガク</t>
    </rPh>
    <rPh sb="120" eb="122">
      <t>バアイ</t>
    </rPh>
    <rPh sb="135" eb="137">
      <t>シンロ</t>
    </rPh>
    <rPh sb="138" eb="139">
      <t>オウ</t>
    </rPh>
    <rPh sb="141" eb="143">
      <t>ヒツヨウ</t>
    </rPh>
    <rPh sb="146" eb="148">
      <t>ヒヨウ</t>
    </rPh>
    <rPh sb="149" eb="150">
      <t>コト</t>
    </rPh>
    <phoneticPr fontId="1"/>
  </si>
  <si>
    <t>区分</t>
    <rPh sb="0" eb="2">
      <t>クブン</t>
    </rPh>
    <phoneticPr fontId="1"/>
  </si>
  <si>
    <t>幼稚園</t>
    <rPh sb="0" eb="3">
      <t>ヨウチエン</t>
    </rPh>
    <phoneticPr fontId="1"/>
  </si>
  <si>
    <t>高等学校（全日制）</t>
    <rPh sb="0" eb="4">
      <t>コウトウガッコウ</t>
    </rPh>
    <rPh sb="5" eb="8">
      <t>ゼンニチセイ</t>
    </rPh>
    <phoneticPr fontId="1"/>
  </si>
  <si>
    <t>学校教育費</t>
    <rPh sb="0" eb="2">
      <t>ガッコウ</t>
    </rPh>
    <rPh sb="2" eb="4">
      <t>キョウイク</t>
    </rPh>
    <rPh sb="4" eb="5">
      <t>ヒ</t>
    </rPh>
    <phoneticPr fontId="1"/>
  </si>
  <si>
    <t>学校給食費</t>
    <rPh sb="0" eb="5">
      <t>ガッコウキュウショクヒ</t>
    </rPh>
    <phoneticPr fontId="1"/>
  </si>
  <si>
    <t>学校外活動費</t>
    <rPh sb="0" eb="3">
      <t>ガッコウガイ</t>
    </rPh>
    <rPh sb="3" eb="6">
      <t>カツドウヒ</t>
    </rPh>
    <phoneticPr fontId="1"/>
  </si>
  <si>
    <t>年額：円</t>
    <rPh sb="0" eb="2">
      <t>ネンガク</t>
    </rPh>
    <rPh sb="3" eb="4">
      <t>エン</t>
    </rPh>
    <phoneticPr fontId="1"/>
  </si>
  <si>
    <t>イベント</t>
    <phoneticPr fontId="1"/>
  </si>
  <si>
    <t>費用</t>
    <rPh sb="0" eb="2">
      <t>ヒヨウ</t>
    </rPh>
    <phoneticPr fontId="1"/>
  </si>
  <si>
    <t>ライフイベント費計</t>
    <rPh sb="7" eb="8">
      <t>ヒ</t>
    </rPh>
    <rPh sb="8" eb="9">
      <t>ケイ</t>
    </rPh>
    <phoneticPr fontId="1"/>
  </si>
  <si>
    <t>西暦☞</t>
    <rPh sb="0" eb="2">
      <t>セイレキ</t>
    </rPh>
    <phoneticPr fontId="1"/>
  </si>
  <si>
    <t>学校など</t>
    <rPh sb="0" eb="2">
      <t>ガッコウ</t>
    </rPh>
    <phoneticPr fontId="1"/>
  </si>
  <si>
    <t>退　職</t>
    <rPh sb="0" eb="1">
      <t>タイ</t>
    </rPh>
    <rPh sb="2" eb="3">
      <t>ショク</t>
    </rPh>
    <phoneticPr fontId="1"/>
  </si>
  <si>
    <t>定　年</t>
    <rPh sb="0" eb="1">
      <t>テイ</t>
    </rPh>
    <rPh sb="2" eb="3">
      <t>トシ</t>
    </rPh>
    <phoneticPr fontId="1"/>
  </si>
  <si>
    <t>イベント例</t>
    <rPh sb="4" eb="5">
      <t>レイ</t>
    </rPh>
    <phoneticPr fontId="1"/>
  </si>
  <si>
    <t>戻る＜＜</t>
    <rPh sb="0" eb="1">
      <t>モド</t>
    </rPh>
    <phoneticPr fontId="1"/>
  </si>
  <si>
    <t>幼稚園から高校まで</t>
    <rPh sb="0" eb="3">
      <t>ヨウチエン</t>
    </rPh>
    <rPh sb="5" eb="7">
      <t>コウコウ</t>
    </rPh>
    <phoneticPr fontId="1"/>
  </si>
  <si>
    <t>総  額</t>
    <rPh sb="0" eb="1">
      <t>ソウ</t>
    </rPh>
    <rPh sb="3" eb="4">
      <t>ガク</t>
    </rPh>
    <phoneticPr fontId="1"/>
  </si>
  <si>
    <t>高校３年（大学入学準備）</t>
    <rPh sb="0" eb="2">
      <t>コウコウ</t>
    </rPh>
    <rPh sb="3" eb="4">
      <t>ネン</t>
    </rPh>
    <rPh sb="5" eb="7">
      <t>ダイガク</t>
    </rPh>
    <rPh sb="7" eb="9">
      <t>ニュウガク</t>
    </rPh>
    <rPh sb="9" eb="11">
      <t>ジュンビ</t>
    </rPh>
    <phoneticPr fontId="1"/>
  </si>
  <si>
    <t>大学３年（就職準備）</t>
    <rPh sb="0" eb="2">
      <t>ダイガク</t>
    </rPh>
    <rPh sb="3" eb="4">
      <t>ネン</t>
    </rPh>
    <rPh sb="5" eb="7">
      <t>シュウショク</t>
    </rPh>
    <rPh sb="7" eb="9">
      <t>ジュンビ</t>
    </rPh>
    <phoneticPr fontId="1"/>
  </si>
  <si>
    <t>中学３年（高校進学準備）</t>
    <rPh sb="0" eb="2">
      <t>チュウガク</t>
    </rPh>
    <rPh sb="3" eb="4">
      <t>ネン</t>
    </rPh>
    <rPh sb="5" eb="7">
      <t>コウコウ</t>
    </rPh>
    <rPh sb="7" eb="11">
      <t>シンガクジュンビ</t>
    </rPh>
    <phoneticPr fontId="1"/>
  </si>
  <si>
    <t>小学６年生（中学入学準備）</t>
    <rPh sb="0" eb="2">
      <t>ショウガク</t>
    </rPh>
    <rPh sb="3" eb="5">
      <t>ネンセイ</t>
    </rPh>
    <rPh sb="6" eb="8">
      <t>チュウガク</t>
    </rPh>
    <rPh sb="8" eb="10">
      <t>ニュウガク</t>
    </rPh>
    <rPh sb="10" eb="12">
      <t>ジュンビ</t>
    </rPh>
    <phoneticPr fontId="1"/>
  </si>
  <si>
    <t>年長（小学校入学準備）</t>
    <rPh sb="0" eb="2">
      <t>ネンチョウ</t>
    </rPh>
    <rPh sb="3" eb="6">
      <t>ショウガッコウ</t>
    </rPh>
    <rPh sb="6" eb="8">
      <t>ニュウガク</t>
    </rPh>
    <rPh sb="8" eb="10">
      <t>ジュンビ</t>
    </rPh>
    <phoneticPr fontId="1"/>
  </si>
  <si>
    <t>大３</t>
    <rPh sb="0" eb="1">
      <t>ダイ</t>
    </rPh>
    <phoneticPr fontId="1"/>
  </si>
  <si>
    <t>戻る＜＜＜</t>
    <rPh sb="0" eb="1">
      <t>モド</t>
    </rPh>
    <phoneticPr fontId="1"/>
  </si>
  <si>
    <t>定年</t>
    <rPh sb="0" eb="2">
      <t>テイネン</t>
    </rPh>
    <phoneticPr fontId="1"/>
  </si>
  <si>
    <t>中学入学の準備を行う時期です。入学年の１月、つまり年明けから始める方が多いようです。入学準備に必要な費用としては、総額の目安は「8万〜10万円」ほどになります（制服類：6.5万円、バック：約１万円、シューズ・靴：１万円）。これ以外に、自転車通学の場合は「通学用自転車」と「ヘルメット」、バス・電車を利用する場合は「定期券」などの費用が必要になります。また、私立の場合は入学金も必要になります。ここで示した内容は、あくまで目安であり、参考として使ってください。</t>
    <rPh sb="0" eb="2">
      <t>チュウガク</t>
    </rPh>
    <rPh sb="2" eb="4">
      <t>ニュウガク</t>
    </rPh>
    <rPh sb="5" eb="7">
      <t>ジュンビ</t>
    </rPh>
    <rPh sb="8" eb="9">
      <t>オコナ</t>
    </rPh>
    <rPh sb="10" eb="12">
      <t>ジキ</t>
    </rPh>
    <rPh sb="15" eb="18">
      <t>ニュウガクネン</t>
    </rPh>
    <rPh sb="20" eb="21">
      <t>ガツ</t>
    </rPh>
    <rPh sb="25" eb="27">
      <t>トシア</t>
    </rPh>
    <rPh sb="30" eb="31">
      <t>ハジ</t>
    </rPh>
    <rPh sb="33" eb="34">
      <t>カタ</t>
    </rPh>
    <rPh sb="35" eb="36">
      <t>オオ</t>
    </rPh>
    <rPh sb="42" eb="44">
      <t>ニュウガク</t>
    </rPh>
    <rPh sb="44" eb="46">
      <t>ジュンビ</t>
    </rPh>
    <rPh sb="47" eb="49">
      <t>ヒツヨウ</t>
    </rPh>
    <rPh sb="50" eb="52">
      <t>ヒヨウ</t>
    </rPh>
    <rPh sb="80" eb="82">
      <t>セイフク</t>
    </rPh>
    <rPh sb="82" eb="83">
      <t>ルイ</t>
    </rPh>
    <rPh sb="87" eb="89">
      <t>マンエン</t>
    </rPh>
    <rPh sb="94" eb="95">
      <t>ヤク</t>
    </rPh>
    <rPh sb="96" eb="98">
      <t>マンエン</t>
    </rPh>
    <rPh sb="104" eb="105">
      <t>クツ</t>
    </rPh>
    <rPh sb="107" eb="109">
      <t>マンエン</t>
    </rPh>
    <rPh sb="113" eb="115">
      <t>イガイ</t>
    </rPh>
    <rPh sb="167" eb="169">
      <t>ヒツヨウ</t>
    </rPh>
    <rPh sb="178" eb="180">
      <t>シリツ</t>
    </rPh>
    <rPh sb="181" eb="183">
      <t>バアイ</t>
    </rPh>
    <rPh sb="184" eb="186">
      <t>ニュウガク</t>
    </rPh>
    <rPh sb="186" eb="187">
      <t>キン</t>
    </rPh>
    <rPh sb="188" eb="190">
      <t>ヒツヨウ</t>
    </rPh>
    <rPh sb="199" eb="200">
      <t>シメ</t>
    </rPh>
    <rPh sb="202" eb="204">
      <t>ナイヨウ</t>
    </rPh>
    <rPh sb="210" eb="212">
      <t>メヤス</t>
    </rPh>
    <rPh sb="216" eb="218">
      <t>サンコウ</t>
    </rPh>
    <rPh sb="221" eb="222">
      <t>ツカ</t>
    </rPh>
    <phoneticPr fontId="1"/>
  </si>
  <si>
    <t>あくまで参考です。</t>
    <rPh sb="4" eb="6">
      <t>サンコウ</t>
    </rPh>
    <phoneticPr fontId="1"/>
  </si>
  <si>
    <r>
      <t>MoneyPlan表に戻る</t>
    </r>
    <r>
      <rPr>
        <u/>
        <sz val="11"/>
        <color theme="10"/>
        <rFont val="Segoe UI Emoji"/>
        <family val="2"/>
      </rPr>
      <t>🔙</t>
    </r>
    <phoneticPr fontId="1"/>
  </si>
  <si>
    <t>金額（万円）</t>
    <rPh sb="0" eb="1">
      <t>キン</t>
    </rPh>
    <rPh sb="1" eb="2">
      <t>ガク</t>
    </rPh>
    <rPh sb="3" eb="4">
      <t>マン</t>
    </rPh>
    <rPh sb="4" eb="5">
      <t>エン</t>
    </rPh>
    <phoneticPr fontId="1"/>
  </si>
  <si>
    <t>報酬比例部分を概算計算します</t>
    <rPh sb="0" eb="2">
      <t>ホウシュウ</t>
    </rPh>
    <rPh sb="2" eb="6">
      <t>ヒレイブブン</t>
    </rPh>
    <rPh sb="7" eb="9">
      <t>ガイサン</t>
    </rPh>
    <rPh sb="9" eb="11">
      <t>ケイサン</t>
    </rPh>
    <phoneticPr fontId="1"/>
  </si>
  <si>
    <t>老齢厚生年金の概算額</t>
    <rPh sb="0" eb="2">
      <t>ロウレイ</t>
    </rPh>
    <rPh sb="2" eb="6">
      <t>コウセイネンキン</t>
    </rPh>
    <rPh sb="7" eb="10">
      <t>ガイサンガク</t>
    </rPh>
    <phoneticPr fontId="1"/>
  </si>
  <si>
    <t>ねんきん定期便に記載の老齢厚生年金</t>
    <rPh sb="4" eb="7">
      <t>テイキビン</t>
    </rPh>
    <rPh sb="8" eb="10">
      <t>キサイ</t>
    </rPh>
    <rPh sb="11" eb="13">
      <t>ロウレイ</t>
    </rPh>
    <rPh sb="13" eb="17">
      <t>コウセイネンキン</t>
    </rPh>
    <phoneticPr fontId="1"/>
  </si>
  <si>
    <t>あなたの年収（源泉徴収票の支給金額①）</t>
    <rPh sb="4" eb="6">
      <t>ネンシュウ</t>
    </rPh>
    <rPh sb="7" eb="12">
      <t>ゲンセンチョウシュウヒョウ</t>
    </rPh>
    <rPh sb="13" eb="15">
      <t>シキュウ</t>
    </rPh>
    <rPh sb="15" eb="17">
      <t>キンガク</t>
    </rPh>
    <phoneticPr fontId="1"/>
  </si>
  <si>
    <t>60歳までの年数</t>
    <rPh sb="2" eb="3">
      <t>サイ</t>
    </rPh>
    <rPh sb="6" eb="8">
      <t>ネンスウ</t>
    </rPh>
    <phoneticPr fontId="1"/>
  </si>
  <si>
    <t>↑</t>
    <phoneticPr fontId="1"/>
  </si>
  <si>
    <t>この金額を、老齢厚生年金の金額とします。</t>
    <rPh sb="2" eb="4">
      <t>キンガク</t>
    </rPh>
    <rPh sb="6" eb="12">
      <t>ロウレイコウセイネンキン</t>
    </rPh>
    <rPh sb="13" eb="15">
      <t>キンガク</t>
    </rPh>
    <phoneticPr fontId="1"/>
  </si>
  <si>
    <r>
      <t>キャッシュフロー表に戻る</t>
    </r>
    <r>
      <rPr>
        <u/>
        <sz val="11"/>
        <color theme="10"/>
        <rFont val="Segoe UI Emoji"/>
        <family val="2"/>
      </rPr>
      <t>🔙</t>
    </r>
    <rPh sb="8" eb="9">
      <t>ヒョウ</t>
    </rPh>
    <phoneticPr fontId="1"/>
  </si>
  <si>
    <r>
      <t>キャッシュフロー表に戻る</t>
    </r>
    <r>
      <rPr>
        <u/>
        <sz val="11"/>
        <color theme="10"/>
        <rFont val="ＭＳ Ｐゴシック"/>
        <family val="3"/>
        <charset val="128"/>
        <scheme val="minor"/>
      </rPr>
      <t>🔙</t>
    </r>
    <rPh sb="8" eb="9">
      <t>ヒョウ</t>
    </rPh>
    <phoneticPr fontId="1"/>
  </si>
  <si>
    <r>
      <t>キャッシュフロー表に戻る</t>
    </r>
    <r>
      <rPr>
        <u/>
        <sz val="11"/>
        <color theme="10"/>
        <rFont val="ＭＳ Ｐゴシック"/>
        <family val="3"/>
        <charset val="128"/>
        <scheme val="minor"/>
      </rPr>
      <t>🔙</t>
    </r>
    <rPh sb="8" eb="9">
      <t>ヒョウ</t>
    </rPh>
    <rPh sb="10" eb="11">
      <t>モド</t>
    </rPh>
    <phoneticPr fontId="1"/>
  </si>
  <si>
    <t xml:space="preserve">    ３．確定拠出年金の個人別管理資産額　</t>
    <rPh sb="6" eb="8">
      <t>カクテイ</t>
    </rPh>
    <rPh sb="8" eb="10">
      <t>キョシュツ</t>
    </rPh>
    <rPh sb="10" eb="12">
      <t>ネンキン</t>
    </rPh>
    <rPh sb="13" eb="15">
      <t>コジン</t>
    </rPh>
    <rPh sb="15" eb="16">
      <t>ベツ</t>
    </rPh>
    <rPh sb="16" eb="18">
      <t>カンリ</t>
    </rPh>
    <rPh sb="18" eb="21">
      <t>シサンガク</t>
    </rPh>
    <phoneticPr fontId="1"/>
  </si>
  <si>
    <t>　年　月現在</t>
    <phoneticPr fontId="1"/>
  </si>
  <si>
    <t>万円</t>
    <phoneticPr fontId="1"/>
  </si>
  <si>
    <t>給与・賞与</t>
    <rPh sb="0" eb="2">
      <t>キュウヨ</t>
    </rPh>
    <rPh sb="3" eb="5">
      <t>ショウヨ</t>
    </rPh>
    <phoneticPr fontId="6"/>
  </si>
  <si>
    <r>
      <t>キャッシュフロー表に戻る</t>
    </r>
    <r>
      <rPr>
        <u/>
        <sz val="11"/>
        <color theme="10"/>
        <rFont val="Segoe UI Emoji"/>
        <family val="2"/>
      </rPr>
      <t>🔙</t>
    </r>
    <rPh sb="8" eb="9">
      <t>ヒョウ</t>
    </rPh>
    <rPh sb="10" eb="11">
      <t>モド</t>
    </rPh>
    <phoneticPr fontId="1"/>
  </si>
  <si>
    <r>
      <t>キャッシュフロー表に戻る</t>
    </r>
    <r>
      <rPr>
        <u/>
        <sz val="11"/>
        <color theme="10"/>
        <rFont val="ＭＳ Ｐゴシック"/>
        <family val="3"/>
        <charset val="128"/>
        <scheme val="minor"/>
      </rPr>
      <t>🔙</t>
    </r>
    <phoneticPr fontId="1"/>
  </si>
  <si>
    <r>
      <t>源泉徴収票が</t>
    </r>
    <r>
      <rPr>
        <b/>
        <sz val="12"/>
        <color rgb="FFFF0000"/>
        <rFont val="ＭＳ Ｐゴシック"/>
        <family val="3"/>
        <charset val="128"/>
        <scheme val="minor"/>
      </rPr>
      <t>無い</t>
    </r>
    <r>
      <rPr>
        <b/>
        <sz val="11"/>
        <color theme="1"/>
        <rFont val="ＭＳ Ｐゴシック"/>
        <family val="3"/>
        <charset val="128"/>
        <scheme val="minor"/>
      </rPr>
      <t>場合、</t>
    </r>
    <rPh sb="0" eb="4">
      <t>ゲンセンチョウシュウ</t>
    </rPh>
    <rPh sb="4" eb="5">
      <t>ヒョウ</t>
    </rPh>
    <rPh sb="6" eb="7">
      <t>ナ</t>
    </rPh>
    <rPh sb="8" eb="10">
      <t>バアイ</t>
    </rPh>
    <phoneticPr fontId="1"/>
  </si>
  <si>
    <r>
      <t>おおよその年収（総支給額）で</t>
    </r>
    <r>
      <rPr>
        <b/>
        <sz val="11"/>
        <color rgb="FFFF0000"/>
        <rFont val="ＭＳ Ｐゴシック"/>
        <family val="3"/>
        <charset val="128"/>
        <scheme val="minor"/>
      </rPr>
      <t>概算</t>
    </r>
    <r>
      <rPr>
        <sz val="11"/>
        <color theme="1"/>
        <rFont val="ＭＳ Ｐゴシック"/>
        <family val="2"/>
        <charset val="128"/>
        <scheme val="minor"/>
      </rPr>
      <t>します。</t>
    </r>
    <rPh sb="14" eb="16">
      <t>ガイサン</t>
    </rPh>
    <phoneticPr fontId="1"/>
  </si>
  <si>
    <t>老齢基礎年金は、満額相当80万円とします。</t>
    <rPh sb="0" eb="2">
      <t>ロウレイ</t>
    </rPh>
    <rPh sb="2" eb="6">
      <t>キソネンキン</t>
    </rPh>
    <rPh sb="8" eb="10">
      <t>マンガク</t>
    </rPh>
    <rPh sb="10" eb="12">
      <t>ソウトウ</t>
    </rPh>
    <rPh sb="14" eb="16">
      <t>マンエン</t>
    </rPh>
    <phoneticPr fontId="1"/>
  </si>
  <si>
    <t>※総務省　家計調査報告（家計収支編）より</t>
    <rPh sb="1" eb="4">
      <t>ソウムショウ</t>
    </rPh>
    <rPh sb="5" eb="7">
      <t>カケイ</t>
    </rPh>
    <rPh sb="7" eb="11">
      <t>チョウサホウコク</t>
    </rPh>
    <rPh sb="12" eb="14">
      <t>カケイ</t>
    </rPh>
    <rPh sb="14" eb="16">
      <t>シュウシ</t>
    </rPh>
    <rPh sb="16" eb="17">
      <t>ヘン</t>
    </rPh>
    <phoneticPr fontId="1"/>
  </si>
  <si>
    <t>単身～４人世帯：2022年、高齢：2019年</t>
    <rPh sb="0" eb="2">
      <t>タンシン</t>
    </rPh>
    <rPh sb="4" eb="7">
      <t>ニンセタイ</t>
    </rPh>
    <rPh sb="12" eb="13">
      <t>ネン</t>
    </rPh>
    <rPh sb="14" eb="16">
      <t>コウレイ</t>
    </rPh>
    <rPh sb="21" eb="22">
      <t>ネン</t>
    </rPh>
    <phoneticPr fontId="1"/>
  </si>
  <si>
    <t>↑↑↑↑↑↑↑↑↑</t>
    <phoneticPr fontId="1"/>
  </si>
  <si>
    <t>100歳まで入れましょう</t>
    <rPh sb="3" eb="4">
      <t>サイ</t>
    </rPh>
    <rPh sb="6" eb="7">
      <t>イ</t>
    </rPh>
    <phoneticPr fontId="1"/>
  </si>
  <si>
    <t>※文部科学省　令和３年度子供の学習費調査</t>
    <rPh sb="1" eb="6">
      <t>モンブカガクショウ</t>
    </rPh>
    <rPh sb="7" eb="9">
      <t>レイワ</t>
    </rPh>
    <rPh sb="10" eb="12">
      <t>ネンド</t>
    </rPh>
    <rPh sb="12" eb="14">
      <t>コドモ</t>
    </rPh>
    <rPh sb="15" eb="18">
      <t>ガクシュウヒ</t>
    </rPh>
    <rPh sb="18" eb="20">
      <t>チョウサ</t>
    </rPh>
    <phoneticPr fontId="1"/>
  </si>
  <si>
    <t>大学</t>
    <phoneticPr fontId="1"/>
  </si>
  <si>
    <t>授業料※</t>
    <rPh sb="0" eb="3">
      <t>ジュギョウリョウ</t>
    </rPh>
    <phoneticPr fontId="1"/>
  </si>
  <si>
    <t>　※）授業料には施設設備費も含まれます</t>
    <rPh sb="3" eb="5">
      <t>ジュギョウ</t>
    </rPh>
    <rPh sb="5" eb="6">
      <t>リョウ</t>
    </rPh>
    <rPh sb="8" eb="10">
      <t>シセツ</t>
    </rPh>
    <rPh sb="10" eb="12">
      <t>セツビ</t>
    </rPh>
    <rPh sb="12" eb="13">
      <t>ヒ</t>
    </rPh>
    <rPh sb="14" eb="15">
      <t>フク</t>
    </rPh>
    <phoneticPr fontId="1"/>
  </si>
  <si>
    <t>私立大学の参考数値：文部科学省　令和３年私立大学入学者に係る初年度納付金平均額</t>
    <rPh sb="0" eb="4">
      <t>シリツダイガク</t>
    </rPh>
    <rPh sb="5" eb="7">
      <t>サンコウ</t>
    </rPh>
    <rPh sb="7" eb="9">
      <t>スウチ</t>
    </rPh>
    <rPh sb="10" eb="12">
      <t>モンブ</t>
    </rPh>
    <rPh sb="12" eb="15">
      <t>カガクショウ</t>
    </rPh>
    <rPh sb="16" eb="18">
      <t>レイワ</t>
    </rPh>
    <rPh sb="19" eb="20">
      <t>ネン</t>
    </rPh>
    <rPh sb="20" eb="22">
      <t>シリツ</t>
    </rPh>
    <rPh sb="22" eb="24">
      <t>ダイガク</t>
    </rPh>
    <rPh sb="24" eb="27">
      <t>ニュウガクシャ</t>
    </rPh>
    <rPh sb="28" eb="29">
      <t>カカワ</t>
    </rPh>
    <rPh sb="30" eb="33">
      <t>ショネンド</t>
    </rPh>
    <rPh sb="33" eb="36">
      <t>ノウフキン</t>
    </rPh>
    <rPh sb="36" eb="39">
      <t>ヘイキンガク</t>
    </rPh>
    <phoneticPr fontId="1"/>
  </si>
  <si>
    <t>色のセルに入力します。</t>
    <rPh sb="0" eb="1">
      <t>イロ</t>
    </rPh>
    <rPh sb="5" eb="7">
      <t>ニュウリョク</t>
    </rPh>
    <phoneticPr fontId="1"/>
  </si>
  <si>
    <t>あなたの公的年金入力シート</t>
    <rPh sb="4" eb="6">
      <t>コウテキ</t>
    </rPh>
    <rPh sb="6" eb="8">
      <t>ネンキン</t>
    </rPh>
    <rPh sb="8" eb="10">
      <t>ニュウリョク</t>
    </rPh>
    <phoneticPr fontId="1"/>
  </si>
  <si>
    <t>配偶者の公的年金入力シート</t>
    <rPh sb="0" eb="3">
      <t>ハイグウシャ</t>
    </rPh>
    <rPh sb="4" eb="6">
      <t>コウテキ</t>
    </rPh>
    <rPh sb="6" eb="8">
      <t>ネンキン</t>
    </rPh>
    <rPh sb="8" eb="10">
      <t>ニュウリョク</t>
    </rPh>
    <phoneticPr fontId="1"/>
  </si>
  <si>
    <t>基礎生活費入力シート</t>
    <rPh sb="0" eb="5">
      <t>キソセイカツヒ</t>
    </rPh>
    <rPh sb="5" eb="7">
      <t>ニュウリョク</t>
    </rPh>
    <phoneticPr fontId="1"/>
  </si>
  <si>
    <t>あなたの　　　基礎生活費は</t>
    <rPh sb="7" eb="12">
      <t>キソセイカツヒ</t>
    </rPh>
    <phoneticPr fontId="1"/>
  </si>
  <si>
    <t>◆あなたの基礎生活費（年額）（単位：万円）</t>
    <rPh sb="11" eb="13">
      <t>ネンガク</t>
    </rPh>
    <phoneticPr fontId="1"/>
  </si>
  <si>
    <r>
      <t>年間</t>
    </r>
    <r>
      <rPr>
        <sz val="11"/>
        <rFont val="ＭＳ Ｐゴシック"/>
        <family val="3"/>
        <charset val="128"/>
        <scheme val="minor"/>
      </rPr>
      <t>いくら</t>
    </r>
    <rPh sb="0" eb="2">
      <t>ネンカン</t>
    </rPh>
    <phoneticPr fontId="1"/>
  </si>
  <si>
    <r>
      <t>グラフへ</t>
    </r>
    <r>
      <rPr>
        <b/>
        <u/>
        <sz val="12"/>
        <color theme="10"/>
        <rFont val="Segoe UI Symbol"/>
        <family val="3"/>
      </rPr>
      <t>🖱</t>
    </r>
    <phoneticPr fontId="1"/>
  </si>
  <si>
    <t>色のセルは、入力可能セルです。</t>
    <rPh sb="0" eb="1">
      <t>イロ</t>
    </rPh>
    <rPh sb="6" eb="8">
      <t>ニュウリョク</t>
    </rPh>
    <rPh sb="8" eb="10">
      <t>カノウ</t>
    </rPh>
    <phoneticPr fontId="1"/>
  </si>
  <si>
    <t>↑クリック</t>
    <phoneticPr fontId="1"/>
  </si>
  <si>
    <t>このシートでは、税金や社会保険料、その他、多くは概算です。</t>
    <rPh sb="8" eb="10">
      <t>ゼイキン</t>
    </rPh>
    <rPh sb="11" eb="16">
      <t>シャカイホケンリョウ</t>
    </rPh>
    <rPh sb="19" eb="20">
      <t>タ</t>
    </rPh>
    <rPh sb="21" eb="22">
      <t>オオ</t>
    </rPh>
    <rPh sb="24" eb="26">
      <t>ガイサン</t>
    </rPh>
    <phoneticPr fontId="1"/>
  </si>
  <si>
    <t>お名前</t>
    <rPh sb="1" eb="3">
      <t>ナマエ</t>
    </rPh>
    <phoneticPr fontId="1"/>
  </si>
  <si>
    <t>既に記入例として入力されている箇所がありますが、上書きして使用してください。</t>
    <rPh sb="0" eb="1">
      <t>スデ</t>
    </rPh>
    <rPh sb="2" eb="4">
      <t>キニュウ</t>
    </rPh>
    <rPh sb="4" eb="5">
      <t>レイ</t>
    </rPh>
    <rPh sb="8" eb="10">
      <t>ニュウリョク</t>
    </rPh>
    <rPh sb="15" eb="17">
      <t>カショ</t>
    </rPh>
    <rPh sb="24" eb="26">
      <t>ウワガ</t>
    </rPh>
    <rPh sb="29" eb="31">
      <t>シヨウ</t>
    </rPh>
    <phoneticPr fontId="1"/>
  </si>
  <si>
    <t>概算ではありますが、あなたの将来のマネープランを作成することには意義があると考えます。</t>
    <rPh sb="0" eb="2">
      <t>ガイサン</t>
    </rPh>
    <rPh sb="14" eb="16">
      <t>ショウライ</t>
    </rPh>
    <rPh sb="24" eb="26">
      <t>サクセイ</t>
    </rPh>
    <rPh sb="32" eb="34">
      <t>イギ</t>
    </rPh>
    <rPh sb="38" eb="39">
      <t>カンガ</t>
    </rPh>
    <phoneticPr fontId="1"/>
  </si>
  <si>
    <t>保険金</t>
    <rPh sb="0" eb="3">
      <t>ホケンキン</t>
    </rPh>
    <phoneticPr fontId="1"/>
  </si>
  <si>
    <t>有価証券</t>
    <rPh sb="0" eb="4">
      <t>ユウカショウケン</t>
    </rPh>
    <phoneticPr fontId="1"/>
  </si>
  <si>
    <t>その他の金融資産</t>
    <rPh sb="2" eb="3">
      <t>タ</t>
    </rPh>
    <rPh sb="4" eb="8">
      <t>キンユウシサン</t>
    </rPh>
    <phoneticPr fontId="1"/>
  </si>
  <si>
    <t>＼年</t>
    <rPh sb="1" eb="2">
      <t>ネン</t>
    </rPh>
    <phoneticPr fontId="1"/>
  </si>
  <si>
    <t>自動車</t>
    <rPh sb="0" eb="3">
      <t>ジドウシャ</t>
    </rPh>
    <phoneticPr fontId="1"/>
  </si>
  <si>
    <t>その他の資産</t>
    <rPh sb="2" eb="3">
      <t>タ</t>
    </rPh>
    <rPh sb="4" eb="6">
      <t>シサン</t>
    </rPh>
    <phoneticPr fontId="1"/>
  </si>
  <si>
    <t>負債</t>
    <rPh sb="0" eb="2">
      <t>フサイ</t>
    </rPh>
    <phoneticPr fontId="1"/>
  </si>
  <si>
    <t>自動車ローン</t>
  </si>
  <si>
    <t>住宅ローン</t>
  </si>
  <si>
    <t>負債合計</t>
    <rPh sb="0" eb="2">
      <t>フサイ</t>
    </rPh>
    <rPh sb="2" eb="4">
      <t>ゴウケイ</t>
    </rPh>
    <phoneticPr fontId="1"/>
  </si>
  <si>
    <t>その他の負債</t>
  </si>
  <si>
    <t>資　産</t>
    <rPh sb="0" eb="1">
      <t>シ</t>
    </rPh>
    <rPh sb="2" eb="3">
      <t>サン</t>
    </rPh>
    <phoneticPr fontId="1"/>
  </si>
  <si>
    <t xml:space="preserve"> カードローン</t>
  </si>
  <si>
    <t>土地・建物</t>
  </si>
  <si>
    <t>純資産</t>
    <rPh sb="0" eb="3">
      <t>ジュンシサン</t>
    </rPh>
    <phoneticPr fontId="1"/>
  </si>
  <si>
    <t>資産合計</t>
    <rPh sb="0" eb="2">
      <t>シサン</t>
    </rPh>
    <rPh sb="2" eb="4">
      <t>ゴウケイ</t>
    </rPh>
    <phoneticPr fontId="1"/>
  </si>
  <si>
    <t>負債・純資産合計</t>
    <rPh sb="0" eb="2">
      <t>フサイ</t>
    </rPh>
    <rPh sb="3" eb="6">
      <t>ジュンシサン</t>
    </rPh>
    <rPh sb="6" eb="8">
      <t>ゴウケイ</t>
    </rPh>
    <phoneticPr fontId="1"/>
  </si>
  <si>
    <t>純資産比率</t>
    <rPh sb="0" eb="3">
      <t>ジュンシサン</t>
    </rPh>
    <rPh sb="3" eb="5">
      <t>ヒリツ</t>
    </rPh>
    <phoneticPr fontId="1"/>
  </si>
  <si>
    <t>家計BS（貸借対照表）</t>
    <rPh sb="0" eb="2">
      <t>カケイ</t>
    </rPh>
    <rPh sb="5" eb="10">
      <t>タイシャクタイショウヒョウ</t>
    </rPh>
    <phoneticPr fontId="1"/>
  </si>
  <si>
    <r>
      <t>ＣＦ表へ</t>
    </r>
    <r>
      <rPr>
        <u/>
        <sz val="11"/>
        <color theme="10"/>
        <rFont val="ＭＳ Ｐゴシック"/>
        <family val="3"/>
        <charset val="128"/>
        <scheme val="minor"/>
      </rPr>
      <t>🖱☞</t>
    </r>
    <phoneticPr fontId="1"/>
  </si>
  <si>
    <t>具体的な内容は、お勤めの企業の人事部などにご確認ください。</t>
    <rPh sb="0" eb="3">
      <t>グタイテキ</t>
    </rPh>
    <rPh sb="4" eb="6">
      <t>ナイヨウ</t>
    </rPh>
    <rPh sb="9" eb="10">
      <t>ツト</t>
    </rPh>
    <rPh sb="12" eb="14">
      <t>キギョウ</t>
    </rPh>
    <rPh sb="15" eb="18">
      <t>ジンジブ</t>
    </rPh>
    <rPh sb="22" eb="24">
      <t>カクニン</t>
    </rPh>
    <phoneticPr fontId="1"/>
  </si>
  <si>
    <t>一般的な企業年金の場合を想定して、このページは設けてあります。</t>
    <rPh sb="0" eb="3">
      <t>イッパンテキ</t>
    </rPh>
    <rPh sb="4" eb="6">
      <t>キギョウ</t>
    </rPh>
    <rPh sb="6" eb="8">
      <t>ネンキン</t>
    </rPh>
    <rPh sb="9" eb="11">
      <t>バアイ</t>
    </rPh>
    <rPh sb="12" eb="14">
      <t>ソウテイ</t>
    </rPh>
    <rPh sb="23" eb="24">
      <t>モウ</t>
    </rPh>
    <phoneticPr fontId="1"/>
  </si>
  <si>
    <t>一般的に企業年金は一時金と年金の選択ができるようになっています。</t>
    <rPh sb="0" eb="3">
      <t>イッパンテキ</t>
    </rPh>
    <rPh sb="4" eb="8">
      <t>キギョウネンキン</t>
    </rPh>
    <rPh sb="9" eb="12">
      <t>イチジキン</t>
    </rPh>
    <rPh sb="13" eb="15">
      <t>ネンキン</t>
    </rPh>
    <rPh sb="16" eb="18">
      <t>センタク</t>
    </rPh>
    <phoneticPr fontId="1"/>
  </si>
  <si>
    <t>あなたのお勤めの企業年金に対応しない可能性があります。</t>
    <rPh sb="5" eb="6">
      <t>ツト</t>
    </rPh>
    <rPh sb="8" eb="10">
      <t>キギョウ</t>
    </rPh>
    <rPh sb="10" eb="12">
      <t>ネンキン</t>
    </rPh>
    <rPh sb="13" eb="15">
      <t>タイオウ</t>
    </rPh>
    <rPh sb="18" eb="21">
      <t>カノウセイ</t>
    </rPh>
    <phoneticPr fontId="1"/>
  </si>
  <si>
    <r>
      <t>本人</t>
    </r>
    <r>
      <rPr>
        <u/>
        <sz val="11"/>
        <color theme="10"/>
        <rFont val="Segoe UI Symbol"/>
        <family val="2"/>
      </rPr>
      <t>🖱</t>
    </r>
    <rPh sb="0" eb="2">
      <t>ホンニン</t>
    </rPh>
    <phoneticPr fontId="1"/>
  </si>
  <si>
    <t>メモのあるセル（セルの左上に赤いマークがあります）は、メモを読んでください。☞</t>
    <rPh sb="11" eb="12">
      <t>ヒダリ</t>
    </rPh>
    <rPh sb="12" eb="13">
      <t>ウエ</t>
    </rPh>
    <rPh sb="14" eb="15">
      <t>アカ</t>
    </rPh>
    <rPh sb="30" eb="31">
      <t>ヨ</t>
    </rPh>
    <phoneticPr fontId="1"/>
  </si>
  <si>
    <t>50歳未満の方は、老齢厚生年金を右側で概算した結果を記入してください。</t>
    <rPh sb="2" eb="3">
      <t>サイ</t>
    </rPh>
    <rPh sb="3" eb="5">
      <t>ミマン</t>
    </rPh>
    <rPh sb="6" eb="7">
      <t>カタ</t>
    </rPh>
    <rPh sb="9" eb="11">
      <t>ロウレイ</t>
    </rPh>
    <rPh sb="11" eb="13">
      <t>コウセイ</t>
    </rPh>
    <rPh sb="13" eb="15">
      <t>ネンキン</t>
    </rPh>
    <rPh sb="16" eb="18">
      <t>ミギガワ</t>
    </rPh>
    <rPh sb="19" eb="21">
      <t>ガイサン</t>
    </rPh>
    <rPh sb="23" eb="25">
      <t>ケッカ</t>
    </rPh>
    <rPh sb="26" eb="28">
      <t>キニュウ</t>
    </rPh>
    <phoneticPr fontId="1"/>
  </si>
  <si>
    <t>日本年金機構の年金ネットからも調べられます（外部リンクに遷移します）</t>
    <rPh sb="0" eb="2">
      <t>ニホン</t>
    </rPh>
    <rPh sb="2" eb="4">
      <t>ネンキン</t>
    </rPh>
    <rPh sb="4" eb="6">
      <t>キコウ</t>
    </rPh>
    <rPh sb="7" eb="9">
      <t>ネンキン</t>
    </rPh>
    <rPh sb="15" eb="16">
      <t>シラ</t>
    </rPh>
    <rPh sb="22" eb="24">
      <t>ガイブ</t>
    </rPh>
    <rPh sb="28" eb="30">
      <t>センイ</t>
    </rPh>
    <phoneticPr fontId="1"/>
  </si>
  <si>
    <t>受取期間</t>
    <rPh sb="0" eb="2">
      <t>ウケト</t>
    </rPh>
    <rPh sb="2" eb="3">
      <t>キ</t>
    </rPh>
    <rPh sb="3" eb="4">
      <t>アイダ</t>
    </rPh>
    <phoneticPr fontId="1"/>
  </si>
  <si>
    <t>働く</t>
    <phoneticPr fontId="1"/>
  </si>
  <si>
    <t>控除率</t>
    <rPh sb="0" eb="3">
      <t>コウジョリツ</t>
    </rPh>
    <phoneticPr fontId="1"/>
  </si>
  <si>
    <t>概算手取額</t>
    <rPh sb="0" eb="2">
      <t>ガイサン</t>
    </rPh>
    <rPh sb="2" eb="5">
      <t>テドリガク</t>
    </rPh>
    <phoneticPr fontId="1"/>
  </si>
  <si>
    <t xml:space="preserve"> ①支払金額</t>
    <rPh sb="2" eb="6">
      <t>シハライキンガク</t>
    </rPh>
    <phoneticPr fontId="1"/>
  </si>
  <si>
    <t xml:space="preserve"> ②源泉徴収額</t>
    <rPh sb="2" eb="7">
      <t>ゲンセンチョウシュウガク</t>
    </rPh>
    <phoneticPr fontId="1"/>
  </si>
  <si>
    <t xml:space="preserve"> ③社会保険料等の金額</t>
    <rPh sb="2" eb="7">
      <t>シャカイホケンリョウ</t>
    </rPh>
    <rPh sb="7" eb="8">
      <t>ナド</t>
    </rPh>
    <rPh sb="9" eb="11">
      <t>キンガク</t>
    </rPh>
    <phoneticPr fontId="1"/>
  </si>
  <si>
    <t xml:space="preserve"> ④給与所得控除後の金額</t>
    <rPh sb="2" eb="6">
      <t>キュウヨショトク</t>
    </rPh>
    <rPh sb="6" eb="9">
      <t>コウジョゴ</t>
    </rPh>
    <rPh sb="10" eb="12">
      <t>キンガク</t>
    </rPh>
    <phoneticPr fontId="1"/>
  </si>
  <si>
    <t xml:space="preserve"> ⑤所得控除の合計額</t>
    <rPh sb="2" eb="4">
      <t>ショトク</t>
    </rPh>
    <rPh sb="4" eb="6">
      <t>コウジョ</t>
    </rPh>
    <rPh sb="7" eb="9">
      <t>ゴウケイ</t>
    </rPh>
    <rPh sb="9" eb="10">
      <t>ガク</t>
    </rPh>
    <phoneticPr fontId="1"/>
  </si>
  <si>
    <t xml:space="preserve"> 可処分所得額</t>
    <rPh sb="1" eb="4">
      <t>カショブン</t>
    </rPh>
    <rPh sb="4" eb="7">
      <t>ショトクガク</t>
    </rPh>
    <phoneticPr fontId="1"/>
  </si>
  <si>
    <r>
      <rPr>
        <b/>
        <sz val="11"/>
        <color rgb="FFFF0000"/>
        <rFont val="ＭＳ Ｐゴシック"/>
        <family val="3"/>
        <charset val="128"/>
        <scheme val="minor"/>
      </rPr>
      <t>概算</t>
    </r>
    <r>
      <rPr>
        <sz val="11"/>
        <color theme="1"/>
        <rFont val="ＭＳ Ｐゴシック"/>
        <family val="2"/>
        <charset val="128"/>
        <scheme val="minor"/>
      </rPr>
      <t>手取額</t>
    </r>
    <rPh sb="0" eb="2">
      <t>ガイサン</t>
    </rPh>
    <rPh sb="2" eb="4">
      <t>テド</t>
    </rPh>
    <rPh sb="4" eb="5">
      <t>ガク</t>
    </rPh>
    <phoneticPr fontId="1"/>
  </si>
  <si>
    <r>
      <t>源泉徴収票が</t>
    </r>
    <r>
      <rPr>
        <b/>
        <sz val="12"/>
        <color rgb="FFFF0000"/>
        <rFont val="ＭＳ Ｐゴシック"/>
        <family val="3"/>
        <charset val="128"/>
        <scheme val="minor"/>
      </rPr>
      <t>ある</t>
    </r>
    <r>
      <rPr>
        <b/>
        <sz val="11"/>
        <color theme="1"/>
        <rFont val="ＭＳ Ｐゴシック"/>
        <family val="3"/>
        <charset val="128"/>
        <scheme val="minor"/>
      </rPr>
      <t>場合（単位：円）</t>
    </r>
    <rPh sb="11" eb="13">
      <t>タンイ</t>
    </rPh>
    <rPh sb="14" eb="15">
      <t>エン</t>
    </rPh>
    <phoneticPr fontId="1"/>
  </si>
  <si>
    <t>↓↓↓↓↓↓↓↓↓↓↓↓↓↓↓↓↓　　　　　（単位：円）</t>
    <rPh sb="23" eb="25">
      <t>タンイ</t>
    </rPh>
    <rPh sb="26" eb="27">
      <t>エン</t>
    </rPh>
    <phoneticPr fontId="1"/>
  </si>
  <si>
    <t>↓↓↓↓↓↓↓↓↓↓↓↓↓↓↓↓↓　　　　（単位：円）</t>
    <rPh sb="22" eb="24">
      <t>タンイ</t>
    </rPh>
    <rPh sb="25" eb="26">
      <t>エン</t>
    </rPh>
    <phoneticPr fontId="1"/>
  </si>
  <si>
    <t>　　　　　　 60歳時　 ：59歳時の世帯収入の15％</t>
    <rPh sb="9" eb="10">
      <t>サイ</t>
    </rPh>
    <rPh sb="10" eb="11">
      <t>ジ</t>
    </rPh>
    <rPh sb="16" eb="17">
      <t>サイ</t>
    </rPh>
    <rPh sb="17" eb="18">
      <t>ジ</t>
    </rPh>
    <rPh sb="19" eb="21">
      <t>セタイ</t>
    </rPh>
    <rPh sb="21" eb="23">
      <t>シュウニュウ</t>
    </rPh>
    <phoneticPr fontId="1"/>
  </si>
  <si>
    <t>　　　　　　 61歳以降：当年の世帯収入の15％</t>
    <rPh sb="9" eb="10">
      <t>サイ</t>
    </rPh>
    <rPh sb="10" eb="12">
      <t>イコウ</t>
    </rPh>
    <rPh sb="13" eb="15">
      <t>トウネン</t>
    </rPh>
    <rPh sb="16" eb="18">
      <t>セタイ</t>
    </rPh>
    <rPh sb="18" eb="20">
      <t>シュウニュウ</t>
    </rPh>
    <phoneticPr fontId="1"/>
  </si>
  <si>
    <t>　　    　◆60歳以降の社会保険料・税金の目安</t>
    <rPh sb="10" eb="11">
      <t>サイ</t>
    </rPh>
    <rPh sb="11" eb="13">
      <t>イコウ</t>
    </rPh>
    <rPh sb="14" eb="18">
      <t>シャカイホケン</t>
    </rPh>
    <rPh sb="18" eb="19">
      <t>リョウ</t>
    </rPh>
    <rPh sb="20" eb="22">
      <t>ゼイキン</t>
    </rPh>
    <rPh sb="23" eb="25">
      <t>メヤス</t>
    </rPh>
    <phoneticPr fontId="1"/>
  </si>
  <si>
    <t>　　　　　　（上記は、59歳まで働いた場合の例です。）</t>
    <rPh sb="7" eb="9">
      <t>ジョウキ</t>
    </rPh>
    <rPh sb="13" eb="14">
      <t>サイ</t>
    </rPh>
    <rPh sb="16" eb="17">
      <t>ハタラ</t>
    </rPh>
    <rPh sb="19" eb="21">
      <t>バアイ</t>
    </rPh>
    <rPh sb="22" eb="23">
      <t>レイ</t>
    </rPh>
    <phoneticPr fontId="1"/>
  </si>
  <si>
    <t>詳細で正確な計算を行いたい方は、各専門家にご相談ください。</t>
    <phoneticPr fontId="1"/>
  </si>
  <si>
    <t>このエクセルが、概算のキャッシュフロー表であることを同意の上、ご利用ください。</t>
    <rPh sb="8" eb="10">
      <t>ガイサン</t>
    </rPh>
    <rPh sb="19" eb="20">
      <t>ヒョウ</t>
    </rPh>
    <rPh sb="26" eb="28">
      <t>ドウイ</t>
    </rPh>
    <rPh sb="29" eb="30">
      <t>ウエ</t>
    </rPh>
    <rPh sb="32" eb="34">
      <t>リヨウ</t>
    </rPh>
    <phoneticPr fontId="1"/>
  </si>
  <si>
    <r>
      <t>キャッシュフロー表で、</t>
    </r>
    <r>
      <rPr>
        <b/>
        <sz val="11"/>
        <color rgb="FFFF0000"/>
        <rFont val="ＭＳ Ｐゴシック"/>
        <family val="3"/>
        <charset val="128"/>
        <scheme val="minor"/>
      </rPr>
      <t>☞</t>
    </r>
    <r>
      <rPr>
        <sz val="11"/>
        <color theme="1"/>
        <rFont val="ＭＳ Ｐゴシック"/>
        <family val="2"/>
        <charset val="128"/>
        <scheme val="minor"/>
      </rPr>
      <t>印がある方向の行はそのまま入力可能です。</t>
    </r>
    <phoneticPr fontId="1"/>
  </si>
  <si>
    <t xml:space="preserve"> 時間とお金をマネジメント </t>
    <phoneticPr fontId="1"/>
  </si>
  <si>
    <r>
      <t>企業年金は、お勤めの企業によって</t>
    </r>
    <r>
      <rPr>
        <sz val="12"/>
        <color rgb="FFFF0000"/>
        <rFont val="ＭＳ Ｐゴシック"/>
        <family val="3"/>
        <charset val="128"/>
        <scheme val="minor"/>
      </rPr>
      <t>異なります</t>
    </r>
    <r>
      <rPr>
        <sz val="12"/>
        <color theme="1"/>
        <rFont val="ＭＳ Ｐゴシック"/>
        <family val="3"/>
        <charset val="128"/>
        <scheme val="minor"/>
      </rPr>
      <t>。</t>
    </r>
    <rPh sb="0" eb="2">
      <t>キギョウ</t>
    </rPh>
    <rPh sb="2" eb="4">
      <t>ネンキン</t>
    </rPh>
    <rPh sb="7" eb="8">
      <t>ツト</t>
    </rPh>
    <rPh sb="10" eb="12">
      <t>キギョウ</t>
    </rPh>
    <rPh sb="16" eb="17">
      <t>コト</t>
    </rPh>
    <phoneticPr fontId="1"/>
  </si>
  <si>
    <t>これからの予想平均年収額</t>
    <rPh sb="5" eb="7">
      <t>ヨソウ</t>
    </rPh>
    <rPh sb="7" eb="9">
      <t>ヘイキン</t>
    </rPh>
    <rPh sb="9" eb="11">
      <t>ネンシュウ</t>
    </rPh>
    <rPh sb="11" eb="12">
      <t>ガク</t>
    </rPh>
    <phoneticPr fontId="1"/>
  </si>
  <si>
    <t>学歴☞</t>
    <rPh sb="0" eb="2">
      <t>ガクレキ</t>
    </rPh>
    <phoneticPr fontId="1"/>
  </si>
  <si>
    <t>公小１</t>
    <rPh sb="0" eb="1">
      <t>コウ</t>
    </rPh>
    <rPh sb="1" eb="2">
      <t>ショウ</t>
    </rPh>
    <phoneticPr fontId="1"/>
  </si>
  <si>
    <t>公小２</t>
    <rPh sb="0" eb="1">
      <t>コウ</t>
    </rPh>
    <rPh sb="1" eb="2">
      <t>ショウ</t>
    </rPh>
    <phoneticPr fontId="1"/>
  </si>
  <si>
    <t>公小３</t>
    <rPh sb="0" eb="1">
      <t>コウ</t>
    </rPh>
    <rPh sb="1" eb="2">
      <t>ショウ</t>
    </rPh>
    <phoneticPr fontId="1"/>
  </si>
  <si>
    <t>公小４</t>
    <rPh sb="0" eb="1">
      <t>コウ</t>
    </rPh>
    <rPh sb="1" eb="2">
      <t>ショウ</t>
    </rPh>
    <phoneticPr fontId="1"/>
  </si>
  <si>
    <t>公小５</t>
    <rPh sb="0" eb="1">
      <t>コウ</t>
    </rPh>
    <rPh sb="1" eb="2">
      <t>ショウ</t>
    </rPh>
    <phoneticPr fontId="1"/>
  </si>
  <si>
    <t>公小６</t>
    <rPh sb="0" eb="1">
      <t>コウ</t>
    </rPh>
    <rPh sb="1" eb="2">
      <t>ショウ</t>
    </rPh>
    <phoneticPr fontId="1"/>
  </si>
  <si>
    <t>公中１</t>
    <rPh sb="0" eb="1">
      <t>コウ</t>
    </rPh>
    <rPh sb="1" eb="2">
      <t>チュウ</t>
    </rPh>
    <phoneticPr fontId="1"/>
  </si>
  <si>
    <t>公中２</t>
    <rPh sb="0" eb="1">
      <t>コウ</t>
    </rPh>
    <rPh sb="1" eb="2">
      <t>チュウ</t>
    </rPh>
    <phoneticPr fontId="1"/>
  </si>
  <si>
    <t>公中３</t>
    <rPh sb="0" eb="1">
      <t>コウ</t>
    </rPh>
    <rPh sb="1" eb="2">
      <t>チュウ</t>
    </rPh>
    <phoneticPr fontId="1"/>
  </si>
  <si>
    <t>公高１</t>
    <rPh sb="0" eb="1">
      <t>コウ</t>
    </rPh>
    <rPh sb="1" eb="2">
      <t>コウ</t>
    </rPh>
    <phoneticPr fontId="1"/>
  </si>
  <si>
    <t>公高２</t>
    <rPh sb="0" eb="1">
      <t>コウ</t>
    </rPh>
    <rPh sb="1" eb="2">
      <t>コウ</t>
    </rPh>
    <phoneticPr fontId="1"/>
  </si>
  <si>
    <t>公高３</t>
    <rPh sb="0" eb="1">
      <t>コウ</t>
    </rPh>
    <rPh sb="1" eb="2">
      <t>コウ</t>
    </rPh>
    <phoneticPr fontId="1"/>
  </si>
  <si>
    <t>国大１</t>
    <rPh sb="0" eb="1">
      <t>コク</t>
    </rPh>
    <rPh sb="1" eb="2">
      <t>ダイ</t>
    </rPh>
    <phoneticPr fontId="1"/>
  </si>
  <si>
    <t>国大２</t>
    <rPh sb="0" eb="1">
      <t>コク</t>
    </rPh>
    <rPh sb="1" eb="2">
      <t>ダイ</t>
    </rPh>
    <phoneticPr fontId="1"/>
  </si>
  <si>
    <t>国大３</t>
    <rPh sb="0" eb="1">
      <t>コク</t>
    </rPh>
    <rPh sb="1" eb="2">
      <t>ダイ</t>
    </rPh>
    <phoneticPr fontId="1"/>
  </si>
  <si>
    <t>国大４</t>
    <rPh sb="0" eb="1">
      <t>コク</t>
    </rPh>
    <rPh sb="1" eb="2">
      <t>ダイ</t>
    </rPh>
    <phoneticPr fontId="1"/>
  </si>
  <si>
    <t>私小１</t>
    <rPh sb="0" eb="1">
      <t>シ</t>
    </rPh>
    <rPh sb="1" eb="2">
      <t>ショウ</t>
    </rPh>
    <phoneticPr fontId="1"/>
  </si>
  <si>
    <t>私小２</t>
    <rPh sb="0" eb="1">
      <t>シ</t>
    </rPh>
    <rPh sb="1" eb="2">
      <t>ショウ</t>
    </rPh>
    <phoneticPr fontId="1"/>
  </si>
  <si>
    <t>私小３</t>
    <rPh sb="0" eb="1">
      <t>シ</t>
    </rPh>
    <rPh sb="1" eb="2">
      <t>ショウ</t>
    </rPh>
    <phoneticPr fontId="1"/>
  </si>
  <si>
    <t>私小４</t>
    <rPh sb="0" eb="1">
      <t>シ</t>
    </rPh>
    <rPh sb="1" eb="2">
      <t>ショウ</t>
    </rPh>
    <phoneticPr fontId="1"/>
  </si>
  <si>
    <t>私小５</t>
    <rPh sb="0" eb="1">
      <t>シ</t>
    </rPh>
    <rPh sb="1" eb="2">
      <t>ショウ</t>
    </rPh>
    <phoneticPr fontId="1"/>
  </si>
  <si>
    <t>私小６</t>
    <rPh sb="0" eb="1">
      <t>シ</t>
    </rPh>
    <rPh sb="1" eb="2">
      <t>ショウ</t>
    </rPh>
    <phoneticPr fontId="1"/>
  </si>
  <si>
    <t>私中１</t>
    <rPh sb="0" eb="1">
      <t>シ</t>
    </rPh>
    <rPh sb="1" eb="2">
      <t>チュウ</t>
    </rPh>
    <phoneticPr fontId="1"/>
  </si>
  <si>
    <t>私中２</t>
    <rPh sb="0" eb="1">
      <t>シ</t>
    </rPh>
    <rPh sb="1" eb="2">
      <t>チュウ</t>
    </rPh>
    <phoneticPr fontId="1"/>
  </si>
  <si>
    <t>私中３</t>
    <rPh sb="0" eb="1">
      <t>シ</t>
    </rPh>
    <rPh sb="1" eb="2">
      <t>チュウ</t>
    </rPh>
    <phoneticPr fontId="1"/>
  </si>
  <si>
    <t>私高１</t>
    <rPh sb="0" eb="1">
      <t>シ</t>
    </rPh>
    <rPh sb="1" eb="2">
      <t>コウ</t>
    </rPh>
    <phoneticPr fontId="1"/>
  </si>
  <si>
    <t>私高２</t>
    <rPh sb="0" eb="1">
      <t>シ</t>
    </rPh>
    <rPh sb="1" eb="2">
      <t>コウ</t>
    </rPh>
    <phoneticPr fontId="1"/>
  </si>
  <si>
    <t>私高３</t>
    <rPh sb="0" eb="1">
      <t>シ</t>
    </rPh>
    <rPh sb="1" eb="2">
      <t>コウ</t>
    </rPh>
    <phoneticPr fontId="1"/>
  </si>
  <si>
    <t>私大理１</t>
    <rPh sb="0" eb="1">
      <t>シ</t>
    </rPh>
    <rPh sb="1" eb="2">
      <t>ダイ</t>
    </rPh>
    <rPh sb="2" eb="3">
      <t>リ</t>
    </rPh>
    <phoneticPr fontId="1"/>
  </si>
  <si>
    <t>私大理２</t>
    <rPh sb="0" eb="1">
      <t>シ</t>
    </rPh>
    <rPh sb="1" eb="2">
      <t>ダイ</t>
    </rPh>
    <rPh sb="2" eb="3">
      <t>リ</t>
    </rPh>
    <phoneticPr fontId="1"/>
  </si>
  <si>
    <t>私大理３</t>
    <rPh sb="0" eb="1">
      <t>シ</t>
    </rPh>
    <rPh sb="1" eb="2">
      <t>ダイ</t>
    </rPh>
    <rPh sb="2" eb="3">
      <t>リ</t>
    </rPh>
    <phoneticPr fontId="1"/>
  </si>
  <si>
    <t>私大理４</t>
    <rPh sb="0" eb="1">
      <t>シ</t>
    </rPh>
    <rPh sb="1" eb="2">
      <t>ダイ</t>
    </rPh>
    <rPh sb="2" eb="3">
      <t>リ</t>
    </rPh>
    <phoneticPr fontId="1"/>
  </si>
  <si>
    <t>学費☞</t>
    <rPh sb="0" eb="2">
      <t>ガクヒ</t>
    </rPh>
    <phoneticPr fontId="1"/>
  </si>
  <si>
    <t>合　計</t>
    <rPh sb="0" eb="1">
      <t>ゴウ</t>
    </rPh>
    <rPh sb="2" eb="3">
      <t>ケイ</t>
    </rPh>
    <phoneticPr fontId="1"/>
  </si>
  <si>
    <t>私院理１</t>
    <rPh sb="0" eb="1">
      <t>シ</t>
    </rPh>
    <rPh sb="1" eb="2">
      <t>イン</t>
    </rPh>
    <rPh sb="2" eb="3">
      <t>リ</t>
    </rPh>
    <phoneticPr fontId="1"/>
  </si>
  <si>
    <t>私院理２</t>
    <rPh sb="0" eb="1">
      <t>シ</t>
    </rPh>
    <rPh sb="1" eb="2">
      <t>イン</t>
    </rPh>
    <rPh sb="2" eb="3">
      <t>リ</t>
    </rPh>
    <phoneticPr fontId="1"/>
  </si>
  <si>
    <t>賃貸料など</t>
    <rPh sb="0" eb="3">
      <t>チンタイリョウ</t>
    </rPh>
    <phoneticPr fontId="1"/>
  </si>
  <si>
    <t>持ち家の方も、賃貸の方も入力してください。</t>
    <rPh sb="0" eb="1">
      <t>モ</t>
    </rPh>
    <rPh sb="2" eb="3">
      <t>イエ</t>
    </rPh>
    <rPh sb="4" eb="5">
      <t>カタ</t>
    </rPh>
    <rPh sb="7" eb="9">
      <t>チンタイ</t>
    </rPh>
    <rPh sb="10" eb="11">
      <t>カタ</t>
    </rPh>
    <rPh sb="12" eb="14">
      <t>ニュウリョク</t>
    </rPh>
    <phoneticPr fontId="1"/>
  </si>
  <si>
    <t>現在の残高</t>
    <rPh sb="0" eb="2">
      <t>ゲンザイ</t>
    </rPh>
    <rPh sb="3" eb="5">
      <t>ザンダカ</t>
    </rPh>
    <phoneticPr fontId="1"/>
  </si>
  <si>
    <t>年間返済額</t>
    <rPh sb="0" eb="4">
      <t>ネンカンヘンサイ</t>
    </rPh>
    <rPh sb="4" eb="5">
      <t>ガク</t>
    </rPh>
    <phoneticPr fontId="1"/>
  </si>
  <si>
    <t>完済日</t>
    <rPh sb="0" eb="2">
      <t>カンサイ</t>
    </rPh>
    <rPh sb="2" eb="3">
      <t>ヒ</t>
    </rPh>
    <phoneticPr fontId="1"/>
  </si>
  <si>
    <t>万円単位で１年分を入力してください。</t>
    <rPh sb="0" eb="2">
      <t>マンエン</t>
    </rPh>
    <rPh sb="2" eb="4">
      <t>タンイ</t>
    </rPh>
    <rPh sb="6" eb="7">
      <t>ネン</t>
    </rPh>
    <rPh sb="7" eb="8">
      <t>ブン</t>
    </rPh>
    <rPh sb="9" eb="11">
      <t>ニュウリョク</t>
    </rPh>
    <phoneticPr fontId="1"/>
  </si>
  <si>
    <t>項目</t>
    <rPh sb="0" eb="2">
      <t>コウモク</t>
    </rPh>
    <phoneticPr fontId="1"/>
  </si>
  <si>
    <t>１年分</t>
    <rPh sb="1" eb="3">
      <t>ネンブン</t>
    </rPh>
    <phoneticPr fontId="1"/>
  </si>
  <si>
    <t>yyyy/mm/dd</t>
    <phoneticPr fontId="1"/>
  </si>
  <si>
    <t>家賃</t>
    <phoneticPr fontId="1"/>
  </si>
  <si>
    <t/>
  </si>
  <si>
    <t>修繕積立金</t>
    <rPh sb="0" eb="2">
      <t>シュウゼン</t>
    </rPh>
    <rPh sb="2" eb="4">
      <t>ツミタテ</t>
    </rPh>
    <rPh sb="4" eb="5">
      <t>キン</t>
    </rPh>
    <phoneticPr fontId="1"/>
  </si>
  <si>
    <t>共益費</t>
    <phoneticPr fontId="1"/>
  </si>
  <si>
    <t>管理費</t>
    <phoneticPr fontId="1"/>
  </si>
  <si>
    <t>駐車場代</t>
    <phoneticPr fontId="1"/>
  </si>
  <si>
    <t>固定資産税</t>
    <phoneticPr fontId="1"/>
  </si>
  <si>
    <t>その他</t>
    <rPh sb="2" eb="3">
      <t>タ</t>
    </rPh>
    <phoneticPr fontId="1"/>
  </si>
  <si>
    <t>住居費合計</t>
    <rPh sb="0" eb="3">
      <t>ジュウキョヒ</t>
    </rPh>
    <rPh sb="3" eb="5">
      <t>ゴウケイ</t>
    </rPh>
    <phoneticPr fontId="1"/>
  </si>
  <si>
    <t>住居費検討シート</t>
    <rPh sb="0" eb="3">
      <t>ジュウキョヒ</t>
    </rPh>
    <rPh sb="3" eb="5">
      <t>ケントウ</t>
    </rPh>
    <phoneticPr fontId="1"/>
  </si>
  <si>
    <t>住宅ローン（住宅ローンのある方は記入してください。）</t>
    <rPh sb="0" eb="2">
      <t>ジュウタク</t>
    </rPh>
    <rPh sb="6" eb="8">
      <t>ジュウタク</t>
    </rPh>
    <rPh sb="14" eb="15">
      <t>カタ</t>
    </rPh>
    <rPh sb="16" eb="18">
      <t>キニュウ</t>
    </rPh>
    <phoneticPr fontId="1"/>
  </si>
  <si>
    <t>ライフイベント表</t>
    <rPh sb="7" eb="8">
      <t>ヒョウ</t>
    </rPh>
    <phoneticPr fontId="1"/>
  </si>
  <si>
    <t>結婚</t>
    <rPh sb="0" eb="2">
      <t>ケッコン</t>
    </rPh>
    <phoneticPr fontId="1"/>
  </si>
  <si>
    <t>子供の誕生</t>
    <rPh sb="0" eb="2">
      <t>コドモ</t>
    </rPh>
    <rPh sb="3" eb="5">
      <t>タンジョウ</t>
    </rPh>
    <phoneticPr fontId="1"/>
  </si>
  <si>
    <t>就職・転職</t>
    <rPh sb="0" eb="1">
      <t>シュウ</t>
    </rPh>
    <rPh sb="1" eb="2">
      <t>ショク</t>
    </rPh>
    <rPh sb="3" eb="5">
      <t>テンショク</t>
    </rPh>
    <phoneticPr fontId="1"/>
  </si>
  <si>
    <t>子供就学</t>
    <rPh sb="0" eb="2">
      <t>コドモ</t>
    </rPh>
    <rPh sb="2" eb="4">
      <t>シュウガク</t>
    </rPh>
    <phoneticPr fontId="1"/>
  </si>
  <si>
    <t>子供結婚</t>
    <rPh sb="0" eb="2">
      <t>コドモ</t>
    </rPh>
    <rPh sb="2" eb="4">
      <t>ケッコン</t>
    </rPh>
    <phoneticPr fontId="1"/>
  </si>
  <si>
    <t>親との死別</t>
    <rPh sb="0" eb="1">
      <t>オヤ</t>
    </rPh>
    <rPh sb="3" eb="5">
      <t>シベツ</t>
    </rPh>
    <phoneticPr fontId="1"/>
  </si>
  <si>
    <t>教育費は別途
検討します🖱</t>
    <rPh sb="0" eb="3">
      <t>キョウイクヒ</t>
    </rPh>
    <rPh sb="4" eb="6">
      <t>ベット</t>
    </rPh>
    <rPh sb="7" eb="9">
      <t>ケントウ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</si>
  <si>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</si>
  <si>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</si>
  <si>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</si>
  <si>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</si>
  <si>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</si>
  <si>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キャッシュフロー表へ⇒</t>
    <rPh sb="8" eb="9">
      <t>ヒョウ</t>
    </rPh>
    <phoneticPr fontId="1"/>
  </si>
  <si>
    <t>ライフイベント表で入力した内容が反映されます。ライフイベント表にイベントとそれに要する費用を記入してください。　　　　　　　　　　　　</t>
    <rPh sb="7" eb="8">
      <t>ヒョウ</t>
    </rPh>
    <rPh sb="9" eb="11">
      <t>ニュウリョク</t>
    </rPh>
    <rPh sb="13" eb="15">
      <t>ナイヨウ</t>
    </rPh>
    <rPh sb="16" eb="18">
      <t>ハンエイ</t>
    </rPh>
    <rPh sb="30" eb="31">
      <t>ヒョウ</t>
    </rPh>
    <rPh sb="40" eb="41">
      <t>ヨウ</t>
    </rPh>
    <rPh sb="43" eb="45">
      <t>ヒヨウ</t>
    </rPh>
    <rPh sb="46" eb="48">
      <t>キニュウ</t>
    </rPh>
    <phoneticPr fontId="1"/>
  </si>
  <si>
    <t>中１</t>
    <rPh sb="0" eb="1">
      <t>チュウ</t>
    </rPh>
    <phoneticPr fontId="1"/>
  </si>
  <si>
    <t>中２</t>
    <rPh sb="0" eb="1">
      <t>チュウ</t>
    </rPh>
    <phoneticPr fontId="1"/>
  </si>
  <si>
    <t>高１</t>
    <rPh sb="0" eb="1">
      <t>コウ</t>
    </rPh>
    <phoneticPr fontId="1"/>
  </si>
  <si>
    <t>高２</t>
    <rPh sb="0" eb="1">
      <t>コウ</t>
    </rPh>
    <phoneticPr fontId="1"/>
  </si>
  <si>
    <t>大１</t>
    <rPh sb="0" eb="1">
      <t>ダイ</t>
    </rPh>
    <phoneticPr fontId="1"/>
  </si>
  <si>
    <t>大２</t>
    <rPh sb="0" eb="1">
      <t>ダイ</t>
    </rPh>
    <phoneticPr fontId="1"/>
  </si>
  <si>
    <t>大４</t>
    <rPh sb="0" eb="1">
      <t>ダイ</t>
    </rPh>
    <phoneticPr fontId="1"/>
  </si>
  <si>
    <t>院１</t>
    <rPh sb="0" eb="1">
      <t>イン</t>
    </rPh>
    <phoneticPr fontId="1"/>
  </si>
  <si>
    <t>院２</t>
    <rPh sb="0" eb="1">
      <t>イン</t>
    </rPh>
    <phoneticPr fontId="1"/>
  </si>
  <si>
    <t>記念旅行</t>
    <rPh sb="0" eb="4">
      <t>キネンリョコウ</t>
    </rPh>
    <phoneticPr fontId="1"/>
  </si>
  <si>
    <t>退職一時</t>
    <rPh sb="0" eb="2">
      <t>タイショク</t>
    </rPh>
    <rPh sb="2" eb="4">
      <t>イチジ</t>
    </rPh>
    <phoneticPr fontId="6"/>
  </si>
  <si>
    <t>支給年齢</t>
    <rPh sb="0" eb="2">
      <t>シキュウ</t>
    </rPh>
    <rPh sb="2" eb="4">
      <t>ネンレイ</t>
    </rPh>
    <phoneticPr fontId="1"/>
  </si>
  <si>
    <t>金額</t>
    <rPh sb="0" eb="2">
      <t>キンガク</t>
    </rPh>
    <phoneticPr fontId="1"/>
  </si>
  <si>
    <t>あなたの手取り額</t>
    <rPh sb="4" eb="6">
      <t>テド</t>
    </rPh>
    <rPh sb="7" eb="8">
      <t>ガク</t>
    </rPh>
    <phoneticPr fontId="1"/>
  </si>
  <si>
    <t>配偶者の手取り額</t>
    <rPh sb="0" eb="3">
      <t>ハイグウシャ</t>
    </rPh>
    <rPh sb="4" eb="6">
      <t>テド</t>
    </rPh>
    <rPh sb="7" eb="8">
      <t>ガク</t>
    </rPh>
    <phoneticPr fontId="1"/>
  </si>
  <si>
    <r>
      <rPr>
        <b/>
        <sz val="11"/>
        <color rgb="FF333333"/>
        <rFont val="Yu Gothic"/>
        <family val="2"/>
        <charset val="128"/>
      </rPr>
      <t>勤続年数</t>
    </r>
    <r>
      <rPr>
        <b/>
        <sz val="11"/>
        <color rgb="FF333333"/>
        <rFont val="Arial"/>
        <family val="2"/>
      </rPr>
      <t>(</t>
    </r>
    <r>
      <rPr>
        <b/>
        <sz val="11"/>
        <color rgb="FF333333"/>
        <rFont val="Yu Gothic"/>
        <family val="2"/>
        <charset val="128"/>
      </rPr>
      <t>＝</t>
    </r>
    <r>
      <rPr>
        <b/>
        <sz val="11"/>
        <color rgb="FF333333"/>
        <rFont val="Arial"/>
        <family val="2"/>
      </rPr>
      <t>A)</t>
    </r>
    <phoneticPr fontId="1"/>
  </si>
  <si>
    <t>あなたの退職一時金</t>
    <rPh sb="4" eb="6">
      <t>タイショク</t>
    </rPh>
    <rPh sb="6" eb="9">
      <t>イチジキン</t>
    </rPh>
    <phoneticPr fontId="1"/>
  </si>
  <si>
    <t>退職所得控除額</t>
    <phoneticPr fontId="1"/>
  </si>
  <si>
    <t>配偶者の職一時金</t>
    <rPh sb="0" eb="3">
      <t>ハイグウシャ</t>
    </rPh>
    <rPh sb="4" eb="5">
      <t>ショク</t>
    </rPh>
    <rPh sb="5" eb="8">
      <t>イチジキン</t>
    </rPh>
    <phoneticPr fontId="1"/>
  </si>
  <si>
    <t>あなたの手取一時金</t>
    <rPh sb="4" eb="6">
      <t>テド</t>
    </rPh>
    <rPh sb="6" eb="9">
      <t>イチジキン</t>
    </rPh>
    <phoneticPr fontId="1"/>
  </si>
  <si>
    <t>配偶者の手取一時金</t>
    <rPh sb="0" eb="3">
      <t>ハイグウシャ</t>
    </rPh>
    <rPh sb="4" eb="6">
      <t>テド</t>
    </rPh>
    <rPh sb="6" eb="9">
      <t>イチジキン</t>
    </rPh>
    <phoneticPr fontId="1"/>
  </si>
  <si>
    <t>あなた</t>
    <phoneticPr fontId="1"/>
  </si>
  <si>
    <t>①基礎生活費</t>
    <rPh sb="1" eb="3">
      <t>キソ</t>
    </rPh>
    <rPh sb="3" eb="6">
      <t>セイカツヒ</t>
    </rPh>
    <phoneticPr fontId="1"/>
  </si>
  <si>
    <t>生命保険・損害保険料</t>
    <rPh sb="0" eb="2">
      <t>セイメイ</t>
    </rPh>
    <rPh sb="2" eb="4">
      <t>ホケン</t>
    </rPh>
    <rPh sb="5" eb="7">
      <t>ソンガイ</t>
    </rPh>
    <rPh sb="7" eb="10">
      <t>ホケンリョウ</t>
    </rPh>
    <phoneticPr fontId="1"/>
  </si>
  <si>
    <t>年額</t>
    <rPh sb="0" eb="2">
      <t>ネンガク</t>
    </rPh>
    <phoneticPr fontId="1"/>
  </si>
  <si>
    <t>生命保険</t>
    <rPh sb="0" eb="2">
      <t>セイメイ</t>
    </rPh>
    <rPh sb="2" eb="4">
      <t>ホケン</t>
    </rPh>
    <phoneticPr fontId="1"/>
  </si>
  <si>
    <t>損害保険</t>
    <rPh sb="0" eb="2">
      <t>ソンガイ</t>
    </rPh>
    <rPh sb="2" eb="4">
      <t>ホケン</t>
    </rPh>
    <phoneticPr fontId="1"/>
  </si>
  <si>
    <t>保険合計</t>
    <rPh sb="0" eb="2">
      <t>ホケン</t>
    </rPh>
    <rPh sb="2" eb="4">
      <t>ゴウケイ</t>
    </rPh>
    <phoneticPr fontId="1"/>
  </si>
  <si>
    <t>その他</t>
  </si>
  <si>
    <t>保険合計</t>
  </si>
  <si>
    <r>
      <t>MoneyPlan表に戻る</t>
    </r>
    <r>
      <rPr>
        <sz val="11"/>
        <color theme="1"/>
        <rFont val="ＭＳ Ｐゴシック"/>
        <family val="3"/>
        <charset val="128"/>
        <scheme val="minor"/>
      </rPr>
      <t>🔙</t>
    </r>
    <phoneticPr fontId="1"/>
  </si>
  <si>
    <t>検討・作成中！</t>
    <rPh sb="0" eb="2">
      <t>ケントウ</t>
    </rPh>
    <rPh sb="3" eb="6">
      <t>サクセイチュウ</t>
    </rPh>
    <phoneticPr fontId="1"/>
  </si>
  <si>
    <t>確定給付</t>
    <rPh sb="0" eb="4">
      <t>カクテイキュウフ</t>
    </rPh>
    <phoneticPr fontId="1"/>
  </si>
  <si>
    <t>確定拠出</t>
    <rPh sb="0" eb="4">
      <t>カクテイキョシュツ</t>
    </rPh>
    <phoneticPr fontId="1"/>
  </si>
  <si>
    <t>国民年金</t>
    <rPh sb="0" eb="4">
      <t>コクミンネンキン</t>
    </rPh>
    <phoneticPr fontId="1"/>
  </si>
  <si>
    <t>厚生年金</t>
    <rPh sb="0" eb="4">
      <t>コウセイネンキン</t>
    </rPh>
    <phoneticPr fontId="1"/>
  </si>
  <si>
    <t>公的年金などの合計額</t>
    <rPh sb="0" eb="4">
      <t>コウテキネンキン</t>
    </rPh>
    <rPh sb="7" eb="9">
      <t>ゴウケイ</t>
    </rPh>
    <rPh sb="9" eb="10">
      <t>ガク</t>
    </rPh>
    <phoneticPr fontId="1"/>
  </si>
  <si>
    <t>健康保険</t>
    <rPh sb="0" eb="4">
      <t>ケンコウホケン</t>
    </rPh>
    <phoneticPr fontId="1"/>
  </si>
  <si>
    <t>介護保険</t>
    <rPh sb="0" eb="2">
      <t>カイゴ</t>
    </rPh>
    <rPh sb="2" eb="4">
      <t>ホケン</t>
    </rPh>
    <phoneticPr fontId="1"/>
  </si>
  <si>
    <r>
      <t>公的年金等</t>
    </r>
    <r>
      <rPr>
        <sz val="11"/>
        <color rgb="FFFF0000"/>
        <rFont val="ＭＳ Ｐゴシック"/>
        <family val="3"/>
        <charset val="128"/>
        <scheme val="minor"/>
      </rPr>
      <t>所得</t>
    </r>
    <rPh sb="0" eb="2">
      <t>コウテキ</t>
    </rPh>
    <rPh sb="2" eb="4">
      <t>ネンキン</t>
    </rPh>
    <rPh sb="4" eb="5">
      <t>トウ</t>
    </rPh>
    <rPh sb="5" eb="7">
      <t>ショトク</t>
    </rPh>
    <phoneticPr fontId="1"/>
  </si>
  <si>
    <t>配偶者（基礎年金）</t>
    <rPh sb="0" eb="3">
      <t>ハイグウシャ</t>
    </rPh>
    <rPh sb="4" eb="6">
      <t>キソ</t>
    </rPh>
    <rPh sb="6" eb="8">
      <t>ネンキン</t>
    </rPh>
    <phoneticPr fontId="1"/>
  </si>
  <si>
    <t>本人（基礎年金）</t>
    <rPh sb="0" eb="2">
      <t>ホンニン</t>
    </rPh>
    <rPh sb="3" eb="5">
      <t>キソ</t>
    </rPh>
    <rPh sb="5" eb="7">
      <t>ネンキン</t>
    </rPh>
    <phoneticPr fontId="1"/>
  </si>
  <si>
    <t>公的年金等の税金・社会保険料</t>
    <rPh sb="0" eb="2">
      <t>コウテキ</t>
    </rPh>
    <rPh sb="2" eb="4">
      <t>ネンキン</t>
    </rPh>
    <rPh sb="4" eb="5">
      <t>トウ</t>
    </rPh>
    <rPh sb="6" eb="8">
      <t>ゼイキン</t>
    </rPh>
    <rPh sb="9" eb="11">
      <t>シャカイ</t>
    </rPh>
    <rPh sb="11" eb="14">
      <t>ホケンリョウ</t>
    </rPh>
    <phoneticPr fontId="1"/>
  </si>
  <si>
    <r>
      <rPr>
        <sz val="11"/>
        <color theme="1"/>
        <rFont val="MS UI Gothic"/>
        <family val="3"/>
        <charset val="128"/>
      </rPr>
      <t>Ⅰ</t>
    </r>
    <r>
      <rPr>
        <sz val="11"/>
        <color theme="1"/>
        <rFont val="HG丸ｺﾞｼｯｸM-PRO"/>
        <family val="3"/>
        <charset val="128"/>
      </rPr>
      <t>　収　入</t>
    </r>
    <rPh sb="2" eb="3">
      <t>オサム</t>
    </rPh>
    <rPh sb="4" eb="5">
      <t>ニュウ</t>
    </rPh>
    <phoneticPr fontId="1"/>
  </si>
  <si>
    <t>Ⅱ　支　出</t>
    <rPh sb="2" eb="3">
      <t>シ</t>
    </rPh>
    <rPh sb="4" eb="5">
      <t>デ</t>
    </rPh>
    <phoneticPr fontId="1"/>
  </si>
  <si>
    <t>Ⅲ．年間収支（①－②）</t>
    <rPh sb="2" eb="4">
      <t>ネンカン</t>
    </rPh>
    <rPh sb="4" eb="6">
      <t>シュウシ</t>
    </rPh>
    <phoneticPr fontId="1"/>
  </si>
  <si>
    <t>Ⅳ．資金（貯蓄）残高</t>
    <rPh sb="2" eb="4">
      <t>シキン</t>
    </rPh>
    <rPh sb="5" eb="7">
      <t>チョチク</t>
    </rPh>
    <rPh sb="8" eb="10">
      <t>ザンダカ</t>
    </rPh>
    <phoneticPr fontId="1"/>
  </si>
  <si>
    <t>⑦公的年金等の税金・社会保険料</t>
    <rPh sb="1" eb="3">
      <t>コウテキ</t>
    </rPh>
    <rPh sb="3" eb="5">
      <t>ネンキン</t>
    </rPh>
    <rPh sb="5" eb="6">
      <t>トウ</t>
    </rPh>
    <rPh sb="7" eb="9">
      <t>ゼイキン</t>
    </rPh>
    <rPh sb="10" eb="12">
      <t>シャカイ</t>
    </rPh>
    <rPh sb="12" eb="15">
      <t>ホケンリョウ</t>
    </rPh>
    <phoneticPr fontId="1"/>
  </si>
  <si>
    <t>幼低</t>
    <rPh sb="0" eb="1">
      <t>ヨウ</t>
    </rPh>
    <rPh sb="1" eb="2">
      <t>テイ</t>
    </rPh>
    <phoneticPr fontId="1"/>
  </si>
  <si>
    <t>幼中</t>
    <rPh sb="0" eb="1">
      <t>ヨウ</t>
    </rPh>
    <rPh sb="1" eb="2">
      <t>チュウ</t>
    </rPh>
    <phoneticPr fontId="1"/>
  </si>
  <si>
    <t>幼高</t>
    <rPh sb="0" eb="1">
      <t>ヨウ</t>
    </rPh>
    <rPh sb="1" eb="2">
      <t>コウ</t>
    </rPh>
    <phoneticPr fontId="1"/>
  </si>
  <si>
    <t>例</t>
  </si>
  <si>
    <t>資金残高</t>
  </si>
  <si>
    <t>現在時点</t>
  </si>
  <si>
    <t xml:space="preserve"> 　　</t>
  </si>
  <si>
    <t>収入計</t>
  </si>
  <si>
    <t>支　出</t>
  </si>
  <si>
    <t>住居費</t>
  </si>
  <si>
    <t>教育費</t>
  </si>
  <si>
    <t>基礎生活費</t>
  </si>
  <si>
    <t>老後資金</t>
  </si>
  <si>
    <t>その他の資金</t>
  </si>
  <si>
    <t>合計</t>
  </si>
  <si>
    <t>生涯</t>
  </si>
  <si>
    <t>ok</t>
    <phoneticPr fontId="1"/>
  </si>
  <si>
    <t>OK</t>
    <phoneticPr fontId="1"/>
  </si>
  <si>
    <t>未算入</t>
    <rPh sb="0" eb="1">
      <t>ミ</t>
    </rPh>
    <rPh sb="1" eb="3">
      <t>サンニュウ</t>
    </rPh>
    <phoneticPr fontId="1"/>
  </si>
  <si>
    <t>項　目</t>
  </si>
  <si>
    <t>金　額</t>
  </si>
  <si>
    <t>　備　考</t>
  </si>
  <si>
    <t>　自動車</t>
  </si>
  <si>
    <t>800万円</t>
  </si>
  <si>
    <t>家族の状況に合わせて３回買替予定</t>
  </si>
  <si>
    <t>　家族旅行</t>
  </si>
  <si>
    <t>年1回は、家族旅行。15回分を想定。</t>
  </si>
  <si>
    <t>　帰省費</t>
  </si>
  <si>
    <t>家族旅行以外に、年１回帰省のための資金</t>
  </si>
  <si>
    <t>　予備費</t>
  </si>
  <si>
    <t>100万円</t>
  </si>
  <si>
    <t>予期せぬ出費に備えて。</t>
  </si>
  <si>
    <t>　介護費用</t>
  </si>
  <si>
    <t>2,000万円</t>
  </si>
  <si>
    <t>夫婦２人の介護費用を想定。</t>
  </si>
  <si>
    <t>合　計</t>
  </si>
  <si>
    <t>リフォーム</t>
    <phoneticPr fontId="1"/>
  </si>
  <si>
    <t>予備費</t>
    <rPh sb="0" eb="3">
      <t>ヨビヒ</t>
    </rPh>
    <phoneticPr fontId="1"/>
  </si>
  <si>
    <t>介護費用</t>
    <rPh sb="0" eb="2">
      <t>カイゴ</t>
    </rPh>
    <rPh sb="2" eb="4">
      <t>ヒヨウ</t>
    </rPh>
    <phoneticPr fontId="1"/>
  </si>
  <si>
    <t>頭金＋自動車でOK</t>
    <rPh sb="0" eb="2">
      <t>アタマキン</t>
    </rPh>
    <rPh sb="3" eb="6">
      <t>ジドウシャ</t>
    </rPh>
    <phoneticPr fontId="1"/>
  </si>
  <si>
    <t xml:space="preserve"> 3,350万円</t>
    <phoneticPr fontId="1"/>
  </si>
  <si>
    <t xml:space="preserve"> 300万円</t>
    <phoneticPr fontId="1"/>
  </si>
  <si>
    <t>150万円</t>
    <phoneticPr fontId="1"/>
  </si>
  <si>
    <t>M.大輔</t>
    <rPh sb="2" eb="4">
      <t>ダイスケ</t>
    </rPh>
    <phoneticPr fontId="1"/>
  </si>
  <si>
    <t>佳織</t>
    <rPh sb="0" eb="2">
      <t>カオリ</t>
    </rPh>
    <phoneticPr fontId="1"/>
  </si>
  <si>
    <t>結衣</t>
    <rPh sb="0" eb="2">
      <t>ユイ</t>
    </rPh>
    <phoneticPr fontId="1"/>
  </si>
  <si>
    <t>【キャッシュフロー表】見本（Mさんの例）</t>
    <rPh sb="9" eb="10">
      <t>ヒョウ</t>
    </rPh>
    <rPh sb="11" eb="13">
      <t>ミホン</t>
    </rPh>
    <rPh sb="18" eb="19">
      <t>レイ</t>
    </rPh>
    <phoneticPr fontId="1"/>
  </si>
  <si>
    <t>住宅頭金</t>
    <rPh sb="0" eb="2">
      <t>ジュウタク</t>
    </rPh>
    <rPh sb="2" eb="4">
      <t>アタマキン</t>
    </rPh>
    <phoneticPr fontId="1"/>
  </si>
  <si>
    <t>車買替</t>
    <rPh sb="0" eb="1">
      <t>クルマ</t>
    </rPh>
    <rPh sb="1" eb="3">
      <t>カイカエ</t>
    </rPh>
    <phoneticPr fontId="1"/>
  </si>
  <si>
    <t>佳織小学入学</t>
    <rPh sb="0" eb="2">
      <t>カオリ</t>
    </rPh>
    <rPh sb="2" eb="4">
      <t>ショウガク</t>
    </rPh>
    <rPh sb="4" eb="6">
      <t>ニュウガク</t>
    </rPh>
    <phoneticPr fontId="1"/>
  </si>
  <si>
    <t>佳織中学入学</t>
    <rPh sb="0" eb="2">
      <t>カオリ</t>
    </rPh>
    <rPh sb="2" eb="4">
      <t>チュウガク</t>
    </rPh>
    <rPh sb="4" eb="6">
      <t>ニュウガク</t>
    </rPh>
    <phoneticPr fontId="1"/>
  </si>
  <si>
    <t>佳織高校入学</t>
    <rPh sb="0" eb="2">
      <t>カオリ</t>
    </rPh>
    <rPh sb="2" eb="4">
      <t>コウコウ</t>
    </rPh>
    <rPh sb="4" eb="6">
      <t>ニュウガク</t>
    </rPh>
    <phoneticPr fontId="1"/>
  </si>
  <si>
    <t>佳織大学入学</t>
    <rPh sb="0" eb="2">
      <t>カオリ</t>
    </rPh>
    <rPh sb="2" eb="4">
      <t>ダイガク</t>
    </rPh>
    <rPh sb="4" eb="6">
      <t>ニュウガク</t>
    </rPh>
    <phoneticPr fontId="1"/>
  </si>
  <si>
    <t>長男小学入学</t>
    <rPh sb="0" eb="2">
      <t>チョウナン</t>
    </rPh>
    <rPh sb="2" eb="3">
      <t>ショウ</t>
    </rPh>
    <rPh sb="3" eb="4">
      <t>ガク</t>
    </rPh>
    <rPh sb="4" eb="6">
      <t>ニュウガク</t>
    </rPh>
    <phoneticPr fontId="1"/>
  </si>
  <si>
    <t>長男中学入学</t>
    <rPh sb="0" eb="2">
      <t>チョウナン</t>
    </rPh>
    <rPh sb="2" eb="3">
      <t>チュウ</t>
    </rPh>
    <rPh sb="3" eb="4">
      <t>ガク</t>
    </rPh>
    <rPh sb="4" eb="6">
      <t>ニュウガク</t>
    </rPh>
    <phoneticPr fontId="1"/>
  </si>
  <si>
    <t>長男高校入学</t>
    <rPh sb="0" eb="2">
      <t>チョウナン</t>
    </rPh>
    <rPh sb="2" eb="4">
      <t>コウコウ</t>
    </rPh>
    <rPh sb="4" eb="6">
      <t>ニュウガク</t>
    </rPh>
    <phoneticPr fontId="1"/>
  </si>
  <si>
    <t>長男大学入学</t>
    <rPh sb="0" eb="2">
      <t>チョウナン</t>
    </rPh>
    <rPh sb="2" eb="4">
      <t>ダイガク</t>
    </rPh>
    <rPh sb="4" eb="6">
      <t>ニュウガク</t>
    </rPh>
    <phoneticPr fontId="1"/>
  </si>
  <si>
    <t>長男院進学</t>
    <rPh sb="2" eb="3">
      <t>イン</t>
    </rPh>
    <rPh sb="3" eb="5">
      <t>シンガク</t>
    </rPh>
    <phoneticPr fontId="1"/>
  </si>
  <si>
    <t>車買替</t>
    <rPh sb="0" eb="3">
      <t>クルマカイカエ</t>
    </rPh>
    <phoneticPr fontId="1"/>
  </si>
  <si>
    <t>公幼小</t>
    <rPh sb="0" eb="1">
      <t>コウ</t>
    </rPh>
    <rPh sb="1" eb="2">
      <t>ヨウ</t>
    </rPh>
    <rPh sb="2" eb="3">
      <t>ショウ</t>
    </rPh>
    <phoneticPr fontId="1"/>
  </si>
  <si>
    <t>公幼中</t>
    <rPh sb="0" eb="1">
      <t>コウ</t>
    </rPh>
    <rPh sb="1" eb="2">
      <t>ヨウ</t>
    </rPh>
    <rPh sb="2" eb="3">
      <t>チュウ</t>
    </rPh>
    <phoneticPr fontId="1"/>
  </si>
  <si>
    <t>公幼高</t>
    <rPh sb="0" eb="1">
      <t>コウ</t>
    </rPh>
    <rPh sb="1" eb="2">
      <t>ヨウ</t>
    </rPh>
    <rPh sb="2" eb="3">
      <t>コウ</t>
    </rPh>
    <phoneticPr fontId="1"/>
  </si>
  <si>
    <t>baby（長男）</t>
    <rPh sb="5" eb="7">
      <t>チョウナン</t>
    </rPh>
    <phoneticPr fontId="1"/>
  </si>
  <si>
    <t>現時点</t>
    <rPh sb="0" eb="3">
      <t>ゲンジテン</t>
    </rPh>
    <phoneticPr fontId="1"/>
  </si>
  <si>
    <t>100歳まで</t>
    <rPh sb="3" eb="4">
      <t>サイ</t>
    </rPh>
    <phoneticPr fontId="1"/>
  </si>
  <si>
    <t>老齢厚生年金の概算</t>
    <rPh sb="0" eb="2">
      <t>ロウレイ</t>
    </rPh>
    <rPh sb="2" eb="6">
      <t>コウセイネンキン</t>
    </rPh>
    <rPh sb="7" eb="9">
      <t>ガイサン</t>
    </rPh>
    <phoneticPr fontId="1"/>
  </si>
  <si>
    <t>期間</t>
    <rPh sb="0" eb="2">
      <t>キカン</t>
    </rPh>
    <phoneticPr fontId="1"/>
  </si>
  <si>
    <t>予想年収</t>
    <rPh sb="0" eb="2">
      <t>ヨソウ</t>
    </rPh>
    <rPh sb="2" eb="4">
      <t>ネンシュウ</t>
    </rPh>
    <phoneticPr fontId="1"/>
  </si>
  <si>
    <t>掛率</t>
    <rPh sb="0" eb="2">
      <t>カケリツ</t>
    </rPh>
    <phoneticPr fontId="1"/>
  </si>
  <si>
    <t>予想可処分所得</t>
    <rPh sb="0" eb="2">
      <t>ヨソウ</t>
    </rPh>
    <rPh sb="2" eb="7">
      <t>カショブンショトク</t>
    </rPh>
    <phoneticPr fontId="1"/>
  </si>
  <si>
    <t>合計</t>
    <rPh sb="0" eb="2">
      <t>ゴウケイ</t>
    </rPh>
    <phoneticPr fontId="1"/>
  </si>
  <si>
    <t>年金額</t>
    <rPh sb="0" eb="3">
      <t>ネンキンガク</t>
    </rPh>
    <phoneticPr fontId="1"/>
  </si>
  <si>
    <t>あなたの合計</t>
    <rPh sb="4" eb="5">
      <t>ゴウ</t>
    </rPh>
    <rPh sb="5" eb="6">
      <t>ケイ</t>
    </rPh>
    <phoneticPr fontId="1"/>
  </si>
  <si>
    <t>配偶者の合計</t>
    <rPh sb="0" eb="3">
      <t>ハイグウシャ</t>
    </rPh>
    <rPh sb="4" eb="5">
      <t>ゴウ</t>
    </rPh>
    <rPh sb="5" eb="6">
      <t>ケイ</t>
    </rPh>
    <phoneticPr fontId="1"/>
  </si>
  <si>
    <t>２人の合計</t>
    <rPh sb="1" eb="2">
      <t>ニン</t>
    </rPh>
    <rPh sb="3" eb="5">
      <t>ゴウケイ</t>
    </rPh>
    <phoneticPr fontId="1"/>
  </si>
  <si>
    <t>年金収入概算表</t>
    <rPh sb="0" eb="4">
      <t>ネンキンシュウニュウ</t>
    </rPh>
    <rPh sb="4" eb="6">
      <t>ガイサン</t>
    </rPh>
    <rPh sb="6" eb="7">
      <t>ヒョウ</t>
    </rPh>
    <phoneticPr fontId="1"/>
  </si>
  <si>
    <t>老齢基礎年金</t>
    <rPh sb="0" eb="2">
      <t>ロウレイ</t>
    </rPh>
    <rPh sb="2" eb="6">
      <t>キソネンキン</t>
    </rPh>
    <phoneticPr fontId="1"/>
  </si>
  <si>
    <t>老齢厚生年金</t>
    <rPh sb="0" eb="2">
      <t>ロウレイ</t>
    </rPh>
    <rPh sb="2" eb="6">
      <t>コウセイネンキン</t>
    </rPh>
    <phoneticPr fontId="1"/>
  </si>
  <si>
    <t>あなたの合計</t>
    <rPh sb="4" eb="6">
      <t>ゴウケイ</t>
    </rPh>
    <phoneticPr fontId="1"/>
  </si>
  <si>
    <t>配偶者の合計</t>
    <rPh sb="0" eb="3">
      <t>ハイグウシャ</t>
    </rPh>
    <rPh sb="4" eb="6">
      <t>ゴウケイ</t>
    </rPh>
    <phoneticPr fontId="1"/>
  </si>
  <si>
    <t>受給開始</t>
    <rPh sb="0" eb="2">
      <t>ジュキュウ</t>
    </rPh>
    <rPh sb="2" eb="4">
      <t>カイシ</t>
    </rPh>
    <phoneticPr fontId="1"/>
  </si>
  <si>
    <t>現時点での資金残高</t>
    <rPh sb="0" eb="3">
      <t>ゲンジテン</t>
    </rPh>
    <rPh sb="5" eb="7">
      <t>シキン</t>
    </rPh>
    <rPh sb="7" eb="9">
      <t>ザンダカ</t>
    </rPh>
    <phoneticPr fontId="1"/>
  </si>
  <si>
    <t>生涯収入</t>
    <rPh sb="0" eb="4">
      <t>ショウガイシュウニュウ</t>
    </rPh>
    <phoneticPr fontId="1"/>
  </si>
  <si>
    <t>就労による（可処分所得）</t>
    <rPh sb="0" eb="2">
      <t>シュウロウ</t>
    </rPh>
    <rPh sb="6" eb="9">
      <t>カショブン</t>
    </rPh>
    <rPh sb="9" eb="11">
      <t>ショトク</t>
    </rPh>
    <phoneticPr fontId="1"/>
  </si>
  <si>
    <t>年金による</t>
    <rPh sb="0" eb="2">
      <t>ネンキン</t>
    </rPh>
    <phoneticPr fontId="1"/>
  </si>
  <si>
    <t>生涯収入計</t>
    <rPh sb="0" eb="4">
      <t>ショウガイシュウニュウ</t>
    </rPh>
    <rPh sb="4" eb="5">
      <t>ケイ</t>
    </rPh>
    <phoneticPr fontId="1"/>
  </si>
  <si>
    <t>住居費</t>
    <rPh sb="0" eb="3">
      <t>ジュウキョヒ</t>
    </rPh>
    <phoneticPr fontId="1"/>
  </si>
  <si>
    <t>教育費</t>
    <rPh sb="0" eb="3">
      <t>キョウイクヒ</t>
    </rPh>
    <phoneticPr fontId="1"/>
  </si>
  <si>
    <t>基礎生活費</t>
    <rPh sb="0" eb="5">
      <t>キソセイカツヒ</t>
    </rPh>
    <phoneticPr fontId="1"/>
  </si>
  <si>
    <t>老後資金（老後の基礎生活費）</t>
    <rPh sb="0" eb="4">
      <t>ロウゴシキン</t>
    </rPh>
    <rPh sb="5" eb="7">
      <t>ロウゴ</t>
    </rPh>
    <rPh sb="8" eb="13">
      <t>キソセイカツヒ</t>
    </rPh>
    <phoneticPr fontId="1"/>
  </si>
  <si>
    <t>その他の支出</t>
    <rPh sb="2" eb="3">
      <t>タ</t>
    </rPh>
    <rPh sb="4" eb="6">
      <t>シシュツ</t>
    </rPh>
    <phoneticPr fontId="1"/>
  </si>
  <si>
    <t>生涯支出計</t>
    <rPh sb="0" eb="2">
      <t>ショウガイ</t>
    </rPh>
    <rPh sb="2" eb="4">
      <t>シシュツ</t>
    </rPh>
    <rPh sb="4" eb="5">
      <t>ケイ</t>
    </rPh>
    <phoneticPr fontId="1"/>
  </si>
  <si>
    <t>生涯資金残高</t>
    <rPh sb="0" eb="2">
      <t>ショウガイ</t>
    </rPh>
    <rPh sb="2" eb="4">
      <t>シキン</t>
    </rPh>
    <rPh sb="4" eb="6">
      <t>ザンダカ</t>
    </rPh>
    <phoneticPr fontId="1"/>
  </si>
  <si>
    <t>あなた</t>
    <phoneticPr fontId="1"/>
  </si>
  <si>
    <t>配偶者</t>
    <rPh sb="0" eb="3">
      <t>ハイグウシャ</t>
    </rPh>
    <phoneticPr fontId="1"/>
  </si>
  <si>
    <t>合計</t>
    <rPh sb="0" eb="2">
      <t>ゴウケイ</t>
    </rPh>
    <phoneticPr fontId="1"/>
  </si>
  <si>
    <t>生涯支出</t>
    <phoneticPr fontId="1"/>
  </si>
  <si>
    <t>（単位：万円）</t>
    <rPh sb="1" eb="3">
      <t>タンイ</t>
    </rPh>
    <rPh sb="4" eb="6">
      <t>マンエン</t>
    </rPh>
    <phoneticPr fontId="1"/>
  </si>
  <si>
    <t>Mさんの例</t>
    <rPh sb="4" eb="5">
      <t>レイ</t>
    </rPh>
    <phoneticPr fontId="1"/>
  </si>
  <si>
    <t>可処分所得概算表（P7）</t>
    <rPh sb="0" eb="3">
      <t>カショブン</t>
    </rPh>
    <rPh sb="3" eb="5">
      <t>ショトク</t>
    </rPh>
    <rPh sb="5" eb="7">
      <t>ガイサン</t>
    </rPh>
    <rPh sb="7" eb="8">
      <t>ヒョウ</t>
    </rPh>
    <phoneticPr fontId="1"/>
  </si>
  <si>
    <t>ねんきん定期便記載額</t>
    <rPh sb="7" eb="10">
      <t>キサイガク</t>
    </rPh>
    <phoneticPr fontId="1"/>
  </si>
  <si>
    <t>①住居費</t>
    <rPh sb="1" eb="4">
      <t>ジュウキョヒ</t>
    </rPh>
    <phoneticPr fontId="1"/>
  </si>
  <si>
    <t>金額：万円</t>
    <rPh sb="0" eb="2">
      <t>キンガク</t>
    </rPh>
    <rPh sb="3" eb="5">
      <t>マンエン</t>
    </rPh>
    <phoneticPr fontId="1"/>
  </si>
  <si>
    <t>項　目</t>
    <rPh sb="0" eb="1">
      <t>コウ</t>
    </rPh>
    <rPh sb="2" eb="3">
      <t>メ</t>
    </rPh>
    <phoneticPr fontId="1"/>
  </si>
  <si>
    <t>取得費</t>
    <rPh sb="0" eb="3">
      <t>シュトクヒ</t>
    </rPh>
    <phoneticPr fontId="1"/>
  </si>
  <si>
    <t>管理費</t>
    <rPh sb="0" eb="3">
      <t>カンリヒ</t>
    </rPh>
    <phoneticPr fontId="1"/>
  </si>
  <si>
    <t>修繕積立</t>
    <rPh sb="0" eb="4">
      <t>シュウゼンツミタテ</t>
    </rPh>
    <phoneticPr fontId="1"/>
  </si>
  <si>
    <t>共益費</t>
    <rPh sb="0" eb="3">
      <t>キョウエキヒ</t>
    </rPh>
    <phoneticPr fontId="1"/>
  </si>
  <si>
    <t>駐車場</t>
    <rPh sb="0" eb="3">
      <t>チュウシャジョウ</t>
    </rPh>
    <phoneticPr fontId="1"/>
  </si>
  <si>
    <t>②住居費　◆ 教育費管理表 ◆</t>
    <rPh sb="1" eb="4">
      <t>ジュウキョヒ</t>
    </rPh>
    <rPh sb="7" eb="10">
      <t>キョウイクヒ</t>
    </rPh>
    <rPh sb="10" eb="13">
      <t>カンリヒョウ</t>
    </rPh>
    <phoneticPr fontId="1"/>
  </si>
  <si>
    <t>子供①</t>
    <rPh sb="0" eb="2">
      <t>コドモ</t>
    </rPh>
    <phoneticPr fontId="1"/>
  </si>
  <si>
    <t>子供②</t>
    <rPh sb="0" eb="2">
      <t>コドモ</t>
    </rPh>
    <phoneticPr fontId="1"/>
  </si>
  <si>
    <t>子供③</t>
    <rPh sb="0" eb="2">
      <t>コドモ</t>
    </rPh>
    <phoneticPr fontId="1"/>
  </si>
  <si>
    <t>幼児期</t>
    <rPh sb="0" eb="3">
      <t>ヨウジキ</t>
    </rPh>
    <phoneticPr fontId="1"/>
  </si>
  <si>
    <t>高校</t>
    <rPh sb="0" eb="2">
      <t>コウコウ</t>
    </rPh>
    <phoneticPr fontId="1"/>
  </si>
  <si>
    <t>大学など</t>
    <rPh sb="0" eb="2">
      <t>ダイガク</t>
    </rPh>
    <phoneticPr fontId="1"/>
  </si>
  <si>
    <t>食費</t>
    <rPh sb="0" eb="2">
      <t>ショクヒ</t>
    </rPh>
    <phoneticPr fontId="1"/>
  </si>
  <si>
    <t>内食</t>
    <rPh sb="0" eb="1">
      <t>ウチ</t>
    </rPh>
    <rPh sb="1" eb="2">
      <t>ショク</t>
    </rPh>
    <phoneticPr fontId="1"/>
  </si>
  <si>
    <t>外食</t>
    <rPh sb="0" eb="2">
      <t>ガイショク</t>
    </rPh>
    <phoneticPr fontId="1"/>
  </si>
  <si>
    <t>水道光熱費</t>
    <rPh sb="0" eb="5">
      <t>スイドウコウネツヒ</t>
    </rPh>
    <phoneticPr fontId="1"/>
  </si>
  <si>
    <t>電気代</t>
    <rPh sb="0" eb="3">
      <t>デンキダイ</t>
    </rPh>
    <phoneticPr fontId="1"/>
  </si>
  <si>
    <t>ガス代</t>
    <rPh sb="2" eb="3">
      <t>ダイ</t>
    </rPh>
    <phoneticPr fontId="1"/>
  </si>
  <si>
    <t>上下水道代</t>
    <rPh sb="0" eb="2">
      <t>ジョウゲ</t>
    </rPh>
    <rPh sb="2" eb="4">
      <t>スイドウ</t>
    </rPh>
    <rPh sb="4" eb="5">
      <t>ダイ</t>
    </rPh>
    <phoneticPr fontId="1"/>
  </si>
  <si>
    <t>日用品費</t>
    <rPh sb="0" eb="3">
      <t>ニチヨウヒン</t>
    </rPh>
    <rPh sb="3" eb="4">
      <t>ヒ</t>
    </rPh>
    <phoneticPr fontId="1"/>
  </si>
  <si>
    <t>被覆履物費</t>
    <rPh sb="0" eb="2">
      <t>ヒフク</t>
    </rPh>
    <rPh sb="2" eb="4">
      <t>ハキモノ</t>
    </rPh>
    <rPh sb="4" eb="5">
      <t>ヒ</t>
    </rPh>
    <phoneticPr fontId="1"/>
  </si>
  <si>
    <t>理容・美容代</t>
    <rPh sb="0" eb="2">
      <t>リヨウ</t>
    </rPh>
    <rPh sb="3" eb="6">
      <t>ビヨウダイ</t>
    </rPh>
    <phoneticPr fontId="1"/>
  </si>
  <si>
    <t>医療費</t>
    <rPh sb="0" eb="3">
      <t>イリョウヒ</t>
    </rPh>
    <phoneticPr fontId="1"/>
  </si>
  <si>
    <t>病院代</t>
    <rPh sb="0" eb="3">
      <t>ビョウインダイ</t>
    </rPh>
    <phoneticPr fontId="1"/>
  </si>
  <si>
    <t>薬代</t>
    <rPh sb="0" eb="2">
      <t>クスリダイ</t>
    </rPh>
    <phoneticPr fontId="1"/>
  </si>
  <si>
    <t>医療機器代</t>
    <rPh sb="0" eb="5">
      <t>イリョウキキダイ</t>
    </rPh>
    <phoneticPr fontId="1"/>
  </si>
  <si>
    <t>交通費</t>
    <rPh sb="0" eb="3">
      <t>コウツウヒ</t>
    </rPh>
    <phoneticPr fontId="1"/>
  </si>
  <si>
    <t>公共交通費</t>
    <rPh sb="0" eb="2">
      <t>コウキョウ</t>
    </rPh>
    <rPh sb="2" eb="5">
      <t>コウツウヒ</t>
    </rPh>
    <phoneticPr fontId="1"/>
  </si>
  <si>
    <t>自動車関連費</t>
    <rPh sb="0" eb="2">
      <t>ジドウ</t>
    </rPh>
    <rPh sb="2" eb="3">
      <t>シャ</t>
    </rPh>
    <rPh sb="3" eb="6">
      <t>カンレンヒ</t>
    </rPh>
    <phoneticPr fontId="1"/>
  </si>
  <si>
    <t>通信費</t>
    <rPh sb="0" eb="3">
      <t>ツウシンヒ</t>
    </rPh>
    <phoneticPr fontId="1"/>
  </si>
  <si>
    <t>携帯通信費</t>
    <rPh sb="0" eb="4">
      <t>ケイタイツウシン</t>
    </rPh>
    <rPh sb="4" eb="5">
      <t>ヒ</t>
    </rPh>
    <phoneticPr fontId="1"/>
  </si>
  <si>
    <t>固定通信費</t>
    <rPh sb="0" eb="5">
      <t>コテイツウシンヒ</t>
    </rPh>
    <phoneticPr fontId="1"/>
  </si>
  <si>
    <t>１か月</t>
    <rPh sb="2" eb="3">
      <t>ゲツ</t>
    </rPh>
    <phoneticPr fontId="1"/>
  </si>
  <si>
    <t>12カ月</t>
    <rPh sb="3" eb="4">
      <t>ゲツ</t>
    </rPh>
    <phoneticPr fontId="1"/>
  </si>
  <si>
    <t>単身期</t>
    <rPh sb="0" eb="3">
      <t>タンシンキ</t>
    </rPh>
    <phoneticPr fontId="1"/>
  </si>
  <si>
    <t>期　間</t>
    <rPh sb="0" eb="1">
      <t>キ</t>
    </rPh>
    <rPh sb="2" eb="3">
      <t>アイダ</t>
    </rPh>
    <phoneticPr fontId="1"/>
  </si>
  <si>
    <t>年　額</t>
    <rPh sb="0" eb="1">
      <t>ネン</t>
    </rPh>
    <rPh sb="2" eb="3">
      <t>ガク</t>
    </rPh>
    <phoneticPr fontId="1"/>
  </si>
  <si>
    <t>◆　基礎生活費整理表　◆　　　　　　　　　　　　　　　　　　　　　　　　　　（単位：万円）</t>
    <rPh sb="2" eb="7">
      <t>キソセイカツヒ</t>
    </rPh>
    <rPh sb="7" eb="10">
      <t>セイリヒョウ</t>
    </rPh>
    <rPh sb="39" eb="41">
      <t>タンイ</t>
    </rPh>
    <rPh sb="42" eb="44">
      <t>マンエン</t>
    </rPh>
    <phoneticPr fontId="1"/>
  </si>
  <si>
    <t>夫婦2・子2</t>
    <rPh sb="0" eb="2">
      <t>フウフ</t>
    </rPh>
    <rPh sb="4" eb="5">
      <t>コ</t>
    </rPh>
    <phoneticPr fontId="1"/>
  </si>
  <si>
    <t>夫婦2・子1</t>
    <rPh sb="0" eb="2">
      <t>フウフ</t>
    </rPh>
    <rPh sb="4" eb="5">
      <t>コ</t>
    </rPh>
    <phoneticPr fontId="1"/>
  </si>
  <si>
    <t>夫婦2</t>
    <rPh sb="0" eb="2">
      <t>フウフ</t>
    </rPh>
    <phoneticPr fontId="1"/>
  </si>
  <si>
    <t>◆　老後の基礎生活費整理表　◆（単位：万円）</t>
    <rPh sb="2" eb="4">
      <t>ロウゴ</t>
    </rPh>
    <rPh sb="5" eb="10">
      <t>キソセイカツヒ</t>
    </rPh>
    <rPh sb="10" eb="13">
      <t>セイリヒョウ</t>
    </rPh>
    <rPh sb="16" eb="18">
      <t>タンイ</t>
    </rPh>
    <rPh sb="19" eb="21">
      <t>マンエン</t>
    </rPh>
    <phoneticPr fontId="1"/>
  </si>
  <si>
    <t>夫婦２人</t>
    <rPh sb="0" eb="2">
      <t>フウフ</t>
    </rPh>
    <rPh sb="3" eb="4">
      <t>ニン</t>
    </rPh>
    <phoneticPr fontId="1"/>
  </si>
  <si>
    <t>金　額</t>
    <rPh sb="0" eb="1">
      <t>キン</t>
    </rPh>
    <rPh sb="2" eb="3">
      <t>ガク</t>
    </rPh>
    <phoneticPr fontId="1"/>
  </si>
  <si>
    <t>備　考</t>
    <rPh sb="0" eb="1">
      <t>ビ</t>
    </rPh>
    <rPh sb="2" eb="3">
      <t>コウ</t>
    </rPh>
    <phoneticPr fontId="1"/>
  </si>
  <si>
    <r>
      <t>◆　その他の資金管理表　◆　</t>
    </r>
    <r>
      <rPr>
        <sz val="11"/>
        <color theme="1"/>
        <rFont val="ＭＳ Ｐゴシック"/>
        <family val="3"/>
        <charset val="128"/>
        <scheme val="minor"/>
      </rPr>
      <t>（単位：万円）</t>
    </r>
    <rPh sb="4" eb="5">
      <t>タ</t>
    </rPh>
    <rPh sb="6" eb="8">
      <t>シキン</t>
    </rPh>
    <rPh sb="8" eb="11">
      <t>カンリヒョウ</t>
    </rPh>
    <rPh sb="15" eb="17">
      <t>タンイ</t>
    </rPh>
    <rPh sb="18" eb="20">
      <t>マンエン</t>
    </rPh>
    <phoneticPr fontId="1"/>
  </si>
  <si>
    <t>家族旅行</t>
    <rPh sb="0" eb="4">
      <t>カゾクリョコウ</t>
    </rPh>
    <phoneticPr fontId="1"/>
  </si>
  <si>
    <t>帰省</t>
    <rPh sb="0" eb="2">
      <t>キセイ</t>
    </rPh>
    <phoneticPr fontId="1"/>
  </si>
  <si>
    <t>予備</t>
    <rPh sb="0" eb="2">
      <t>ヨビ</t>
    </rPh>
    <phoneticPr fontId="1"/>
  </si>
  <si>
    <t>介護</t>
    <rPh sb="0" eb="2">
      <t>カイゴ</t>
    </rPh>
    <phoneticPr fontId="1"/>
  </si>
  <si>
    <t>現金・預貯金</t>
    <rPh sb="3" eb="6">
      <t>ヨチョキン</t>
    </rPh>
    <rPh sb="4" eb="5">
      <t>チョ</t>
    </rPh>
    <phoneticPr fontId="1"/>
  </si>
  <si>
    <t>定期預貯金</t>
    <rPh sb="0" eb="2">
      <t>テイキ</t>
    </rPh>
    <rPh sb="3" eb="4">
      <t>チョ</t>
    </rPh>
    <phoneticPr fontId="1"/>
  </si>
  <si>
    <t>退職前月額賃金</t>
    <rPh sb="0" eb="3">
      <t>タイショクマエ</t>
    </rPh>
    <rPh sb="3" eb="5">
      <t>ゲツガク</t>
    </rPh>
    <rPh sb="5" eb="7">
      <t>チンギン</t>
    </rPh>
    <phoneticPr fontId="1"/>
  </si>
  <si>
    <t>万円</t>
    <rPh sb="0" eb="2">
      <t>マンエン</t>
    </rPh>
    <phoneticPr fontId="1"/>
  </si>
  <si>
    <t>÷30×0.45×150＝</t>
    <phoneticPr fontId="1"/>
  </si>
  <si>
    <t>受給額</t>
    <rPh sb="0" eb="3">
      <t>ジュキュウガク</t>
    </rPh>
    <phoneticPr fontId="1"/>
  </si>
  <si>
    <t>●65歳以降に退職した場合『高年齢求職者給付金（一時金）』が支給</t>
    <rPh sb="3" eb="4">
      <t>サイ</t>
    </rPh>
    <rPh sb="4" eb="6">
      <t>イコウ</t>
    </rPh>
    <rPh sb="7" eb="9">
      <t>タイショク</t>
    </rPh>
    <rPh sb="11" eb="13">
      <t>バアイ</t>
    </rPh>
    <rPh sb="14" eb="17">
      <t>コウネンレイ</t>
    </rPh>
    <rPh sb="17" eb="20">
      <t>キュウショクシャ</t>
    </rPh>
    <rPh sb="20" eb="23">
      <t>キュウフキン</t>
    </rPh>
    <rPh sb="24" eb="27">
      <t>イチジキン</t>
    </rPh>
    <rPh sb="30" eb="32">
      <t>シキュウ</t>
    </rPh>
    <phoneticPr fontId="1"/>
  </si>
  <si>
    <t>　退職以前の被保険者期間が１年未満の場合</t>
    <rPh sb="1" eb="3">
      <t>タイショク</t>
    </rPh>
    <rPh sb="3" eb="5">
      <t>イゼン</t>
    </rPh>
    <rPh sb="6" eb="7">
      <t>ヒ</t>
    </rPh>
    <rPh sb="7" eb="10">
      <t>ホケンシャ</t>
    </rPh>
    <rPh sb="10" eb="12">
      <t>キカン</t>
    </rPh>
    <rPh sb="14" eb="15">
      <t>ネン</t>
    </rPh>
    <rPh sb="15" eb="17">
      <t>ミマン</t>
    </rPh>
    <rPh sb="18" eb="20">
      <t>バアイ</t>
    </rPh>
    <phoneticPr fontId="1"/>
  </si>
  <si>
    <t>÷30×0.45×30＝</t>
    <phoneticPr fontId="1"/>
  </si>
  <si>
    <t>　退職以前の被保険者期間が１年以上の場合</t>
    <rPh sb="1" eb="3">
      <t>タイショク</t>
    </rPh>
    <rPh sb="3" eb="5">
      <t>イゼン</t>
    </rPh>
    <rPh sb="6" eb="7">
      <t>ヒ</t>
    </rPh>
    <rPh sb="7" eb="10">
      <t>ホケンシャ</t>
    </rPh>
    <rPh sb="10" eb="12">
      <t>キカン</t>
    </rPh>
    <rPh sb="14" eb="15">
      <t>ネン</t>
    </rPh>
    <rPh sb="15" eb="17">
      <t>イジョウ</t>
    </rPh>
    <rPh sb="18" eb="20">
      <t>バアイ</t>
    </rPh>
    <phoneticPr fontId="1"/>
  </si>
  <si>
    <t>÷30×0.45×50＝</t>
    <phoneticPr fontId="1"/>
  </si>
  <si>
    <t>⑦計算補助行・あなた</t>
    <rPh sb="1" eb="3">
      <t>ケイサン</t>
    </rPh>
    <rPh sb="3" eb="5">
      <t>ホジョ</t>
    </rPh>
    <rPh sb="5" eb="6">
      <t>ギョウ</t>
    </rPh>
    <phoneticPr fontId="1"/>
  </si>
  <si>
    <t>⑦計算補助行・配偶者</t>
    <rPh sb="1" eb="3">
      <t>ケイサン</t>
    </rPh>
    <rPh sb="3" eb="5">
      <t>ホジョ</t>
    </rPh>
    <rPh sb="5" eb="6">
      <t>ギョウ</t>
    </rPh>
    <rPh sb="7" eb="10">
      <t>ハイグウシャ</t>
    </rPh>
    <phoneticPr fontId="1"/>
  </si>
  <si>
    <t>負担率</t>
    <rPh sb="0" eb="3">
      <t>フタンリツ</t>
    </rPh>
    <phoneticPr fontId="1"/>
  </si>
  <si>
    <t>住宅価格に加え、それ以外の費用も考慮してください。</t>
    <rPh sb="0" eb="4">
      <t>ジュウタクカカク</t>
    </rPh>
    <rPh sb="5" eb="6">
      <t>クワ</t>
    </rPh>
    <rPh sb="10" eb="12">
      <t>イガイ</t>
    </rPh>
    <rPh sb="13" eb="15">
      <t>ヒヨウ</t>
    </rPh>
    <rPh sb="16" eb="18">
      <t>コウリョ</t>
    </rPh>
    <phoneticPr fontId="1"/>
  </si>
  <si>
    <t>年間の賃借料の100歳までの期間分です。</t>
    <rPh sb="0" eb="2">
      <t>ネンカン</t>
    </rPh>
    <rPh sb="3" eb="6">
      <t>チンシャクリョウ</t>
    </rPh>
    <rPh sb="10" eb="11">
      <t>サイ</t>
    </rPh>
    <rPh sb="14" eb="17">
      <t>キカンブン</t>
    </rPh>
    <phoneticPr fontId="1"/>
  </si>
  <si>
    <t>賃借料</t>
    <rPh sb="0" eb="3">
      <t>チンシャクリョウ</t>
    </rPh>
    <phoneticPr fontId="1"/>
  </si>
  <si>
    <t>集合住宅などでは必要になります。</t>
    <rPh sb="0" eb="2">
      <t>シュウゴウ</t>
    </rPh>
    <rPh sb="2" eb="4">
      <t>ジュウタク</t>
    </rPh>
    <rPh sb="8" eb="10">
      <t>ヒツヨウ</t>
    </rPh>
    <phoneticPr fontId="1"/>
  </si>
  <si>
    <t>マンションなどを所有する場合に必要になります。</t>
    <rPh sb="8" eb="10">
      <t>ショユウ</t>
    </rPh>
    <rPh sb="12" eb="14">
      <t>バアイ</t>
    </rPh>
    <rPh sb="15" eb="17">
      <t>ヒツヨウ</t>
    </rPh>
    <phoneticPr fontId="1"/>
  </si>
  <si>
    <t>取得した住宅のメンテナンス費やリフォーム費です。</t>
    <rPh sb="0" eb="2">
      <t>シュトク</t>
    </rPh>
    <rPh sb="4" eb="6">
      <t>ジュウタク</t>
    </rPh>
    <rPh sb="13" eb="14">
      <t>ヒ</t>
    </rPh>
    <rPh sb="20" eb="21">
      <t>ヒ</t>
    </rPh>
    <phoneticPr fontId="1"/>
  </si>
  <si>
    <t>必要な場合記入してください。</t>
    <rPh sb="0" eb="2">
      <t>ヒツヨウ</t>
    </rPh>
    <rPh sb="3" eb="5">
      <t>バアイ</t>
    </rPh>
    <rPh sb="5" eb="7">
      <t>キニュウ</t>
    </rPh>
    <phoneticPr fontId="1"/>
  </si>
  <si>
    <t>可処分所得へ</t>
    <rPh sb="0" eb="3">
      <t>カショブン</t>
    </rPh>
    <rPh sb="3" eb="5">
      <t>ショトク</t>
    </rPh>
    <phoneticPr fontId="1"/>
  </si>
  <si>
    <t>まるっとライフマネー表へ</t>
    <rPh sb="10" eb="11">
      <t>ヒョウ</t>
    </rPh>
    <phoneticPr fontId="1"/>
  </si>
  <si>
    <t>年金収入へ</t>
    <rPh sb="0" eb="2">
      <t>ネンキン</t>
    </rPh>
    <rPh sb="2" eb="4">
      <t>シュウニュウ</t>
    </rPh>
    <phoneticPr fontId="1"/>
  </si>
  <si>
    <t>住居・教育費へ</t>
    <rPh sb="0" eb="2">
      <t>ジュウキョ</t>
    </rPh>
    <rPh sb="3" eb="5">
      <t>キョウイク</t>
    </rPh>
    <rPh sb="5" eb="6">
      <t>ヒ</t>
    </rPh>
    <phoneticPr fontId="1"/>
  </si>
  <si>
    <t>Mさんの例　可処分所得概算表</t>
    <rPh sb="4" eb="5">
      <t>レイ</t>
    </rPh>
    <rPh sb="6" eb="9">
      <t>カショブン</t>
    </rPh>
    <rPh sb="9" eb="11">
      <t>ショトク</t>
    </rPh>
    <rPh sb="11" eb="13">
      <t>ガイサン</t>
    </rPh>
    <rPh sb="13" eb="14">
      <t>ヒョウ</t>
    </rPh>
    <phoneticPr fontId="1"/>
  </si>
  <si>
    <t>基礎生活費へ</t>
    <rPh sb="0" eb="2">
      <t>キソ</t>
    </rPh>
    <rPh sb="2" eb="5">
      <t>セイカツヒ</t>
    </rPh>
    <phoneticPr fontId="1"/>
  </si>
  <si>
    <t>家族の状況に合わせて、４回買替予定（200万円×４回）</t>
    <rPh sb="0" eb="2">
      <t>カゾク</t>
    </rPh>
    <rPh sb="3" eb="5">
      <t>ジョウキョウ</t>
    </rPh>
    <rPh sb="6" eb="7">
      <t>ア</t>
    </rPh>
    <rPh sb="12" eb="13">
      <t>カイ</t>
    </rPh>
    <rPh sb="13" eb="15">
      <t>カイカエ</t>
    </rPh>
    <rPh sb="15" eb="17">
      <t>ヨテイ</t>
    </rPh>
    <rPh sb="21" eb="23">
      <t>マンエン</t>
    </rPh>
    <rPh sb="25" eb="26">
      <t>カイ</t>
    </rPh>
    <phoneticPr fontId="1"/>
  </si>
  <si>
    <t>年１回の家族旅行。15回を想定（20万円×15回）</t>
    <rPh sb="0" eb="1">
      <t>ネン</t>
    </rPh>
    <rPh sb="2" eb="3">
      <t>カイ</t>
    </rPh>
    <rPh sb="4" eb="8">
      <t>カゾクリョコウ</t>
    </rPh>
    <rPh sb="11" eb="12">
      <t>カイ</t>
    </rPh>
    <rPh sb="13" eb="15">
      <t>ソウテイ</t>
    </rPh>
    <rPh sb="18" eb="20">
      <t>マンエン</t>
    </rPh>
    <rPh sb="23" eb="24">
      <t>カイ</t>
    </rPh>
    <phoneticPr fontId="1"/>
  </si>
  <si>
    <t>家族旅行以外に、年１回帰省のための資金</t>
    <rPh sb="0" eb="6">
      <t>カゾクリョコウイガイ</t>
    </rPh>
    <rPh sb="8" eb="9">
      <t>ネン</t>
    </rPh>
    <rPh sb="10" eb="11">
      <t>カイ</t>
    </rPh>
    <rPh sb="11" eb="13">
      <t>キセイ</t>
    </rPh>
    <rPh sb="17" eb="19">
      <t>シキン</t>
    </rPh>
    <phoneticPr fontId="1"/>
  </si>
  <si>
    <t>予期せぬ出費に備えて</t>
    <rPh sb="0" eb="2">
      <t>ヨキ</t>
    </rPh>
    <rPh sb="4" eb="6">
      <t>シュッピ</t>
    </rPh>
    <rPh sb="7" eb="8">
      <t>ソナ</t>
    </rPh>
    <phoneticPr fontId="1"/>
  </si>
  <si>
    <t>夫婦２人の介護費用を想定</t>
    <rPh sb="0" eb="2">
      <t>フウフ</t>
    </rPh>
    <rPh sb="3" eb="4">
      <t>ニン</t>
    </rPh>
    <rPh sb="5" eb="7">
      <t>カイゴ</t>
    </rPh>
    <rPh sb="7" eb="9">
      <t>ヒヨウ</t>
    </rPh>
    <rPh sb="10" eb="12">
      <t>ソウテイ</t>
    </rPh>
    <phoneticPr fontId="1"/>
  </si>
  <si>
    <t>その他資金へ</t>
    <rPh sb="2" eb="3">
      <t>タ</t>
    </rPh>
    <rPh sb="3" eb="5">
      <t>シキン</t>
    </rPh>
    <phoneticPr fontId="1"/>
  </si>
  <si>
    <t>作成時　　　　　　（単位：万円）</t>
    <rPh sb="0" eb="2">
      <t>サクセイ</t>
    </rPh>
    <rPh sb="2" eb="3">
      <t>ジ</t>
    </rPh>
    <phoneticPr fontId="1"/>
  </si>
  <si>
    <t>Mさんの例　家計BS（貸借対照表）</t>
    <rPh sb="4" eb="5">
      <t>レイ</t>
    </rPh>
    <rPh sb="6" eb="8">
      <t>カケイ</t>
    </rPh>
    <rPh sb="11" eb="16">
      <t>タイシャクタイショウヒョウ</t>
    </rPh>
    <phoneticPr fontId="1"/>
  </si>
  <si>
    <t>家計ＢＳへ</t>
    <rPh sb="0" eb="2">
      <t>カケイ</t>
    </rPh>
    <phoneticPr fontId="1"/>
  </si>
  <si>
    <t>手取り額</t>
    <rPh sb="0" eb="2">
      <t>テド</t>
    </rPh>
    <rPh sb="3" eb="4">
      <t>ガク</t>
    </rPh>
    <phoneticPr fontId="1"/>
  </si>
  <si>
    <t>には、次シート以降で入力した結果が反映されます。</t>
    <rPh sb="3" eb="4">
      <t>ジ</t>
    </rPh>
    <rPh sb="7" eb="9">
      <t>イコウ</t>
    </rPh>
    <rPh sb="10" eb="12">
      <t>ニュウリョク</t>
    </rPh>
    <rPh sb="14" eb="16">
      <t>ケッカ</t>
    </rPh>
    <rPh sb="17" eb="19">
      <t>ハンエイ</t>
    </rPh>
    <phoneticPr fontId="1"/>
  </si>
  <si>
    <t>生 活 費 検 討 表</t>
    <rPh sb="0" eb="1">
      <t>キ</t>
    </rPh>
    <rPh sb="2" eb="3">
      <t>カツ</t>
    </rPh>
    <rPh sb="4" eb="5">
      <t>ヒ</t>
    </rPh>
    <rPh sb="6" eb="7">
      <t>ケン</t>
    </rPh>
    <rPh sb="8" eb="9">
      <t>トウ</t>
    </rPh>
    <rPh sb="10" eb="11">
      <t>ヒョウ</t>
    </rPh>
    <phoneticPr fontId="1"/>
  </si>
  <si>
    <r>
      <rPr>
        <b/>
        <u/>
        <sz val="12"/>
        <color rgb="FF0070C0"/>
        <rFont val="ＭＳ Ｐゴシック"/>
        <family val="3"/>
        <charset val="128"/>
        <scheme val="minor"/>
      </rPr>
      <t>Mさんの例</t>
    </r>
    <r>
      <rPr>
        <b/>
        <u/>
        <sz val="12"/>
        <color theme="1"/>
        <rFont val="ＭＳ Ｐゴシック"/>
        <family val="3"/>
        <charset val="128"/>
        <scheme val="minor"/>
      </rPr>
      <t>　　　　　まるっとライフマネー表</t>
    </r>
    <rPh sb="4" eb="5">
      <t>レイ</t>
    </rPh>
    <rPh sb="20" eb="21">
      <t>ヒョウ</t>
    </rPh>
    <phoneticPr fontId="1"/>
  </si>
  <si>
    <r>
      <t>Mさんの例　　　　　　　　　　　　</t>
    </r>
    <r>
      <rPr>
        <sz val="11"/>
        <color rgb="FF0070C0"/>
        <rFont val="ＭＳ Ｐゴシック"/>
        <family val="3"/>
        <charset val="128"/>
        <scheme val="minor"/>
      </rPr>
      <t>（単位：万円）</t>
    </r>
    <rPh sb="4" eb="5">
      <t>レイ</t>
    </rPh>
    <rPh sb="18" eb="20">
      <t>タンイ</t>
    </rPh>
    <rPh sb="21" eb="23">
      <t>マンエン</t>
    </rPh>
    <phoneticPr fontId="1"/>
  </si>
  <si>
    <t>資金残高</t>
    <rPh sb="0" eb="4">
      <t>シキンザンダカ</t>
    </rPh>
    <phoneticPr fontId="1"/>
  </si>
  <si>
    <r>
      <rPr>
        <b/>
        <sz val="12"/>
        <color rgb="FF0070C0"/>
        <rFont val="ＭＳ Ｐゴシック"/>
        <family val="3"/>
        <charset val="128"/>
        <scheme val="minor"/>
      </rPr>
      <t>Mさんの例</t>
    </r>
    <r>
      <rPr>
        <b/>
        <sz val="12"/>
        <color rgb="FF00B0F0"/>
        <rFont val="ＭＳ Ｐゴシック"/>
        <family val="3"/>
        <charset val="128"/>
        <scheme val="minor"/>
      </rPr>
      <t>　</t>
    </r>
    <r>
      <rPr>
        <b/>
        <sz val="11"/>
        <color theme="1"/>
        <rFont val="ＭＳ Ｐゴシック"/>
        <family val="3"/>
        <charset val="128"/>
        <scheme val="minor"/>
      </rPr>
      <t>①住居費</t>
    </r>
    <rPh sb="4" eb="5">
      <t>レイ</t>
    </rPh>
    <rPh sb="7" eb="10">
      <t>ジュウキョヒ</t>
    </rPh>
    <phoneticPr fontId="1"/>
  </si>
  <si>
    <r>
      <rPr>
        <b/>
        <sz val="12"/>
        <color rgb="FF0070C0"/>
        <rFont val="ＭＳ Ｐゴシック"/>
        <family val="3"/>
        <charset val="128"/>
        <scheme val="minor"/>
      </rPr>
      <t>Mさんの例</t>
    </r>
    <r>
      <rPr>
        <b/>
        <sz val="12"/>
        <color rgb="FF00B0F0"/>
        <rFont val="ＭＳ Ｐゴシック"/>
        <family val="3"/>
        <charset val="128"/>
        <scheme val="minor"/>
      </rPr>
      <t>　</t>
    </r>
    <r>
      <rPr>
        <sz val="11"/>
        <color theme="1"/>
        <rFont val="ＭＳ Ｐゴシック"/>
        <family val="3"/>
        <charset val="128"/>
        <scheme val="minor"/>
      </rPr>
      <t>②住居費　◆ 教育費管理表 ◆</t>
    </r>
    <rPh sb="7" eb="10">
      <t>ジュウキョヒ</t>
    </rPh>
    <rPh sb="13" eb="16">
      <t>キョウイクヒ</t>
    </rPh>
    <rPh sb="16" eb="19">
      <t>カンリヒョウ</t>
    </rPh>
    <phoneticPr fontId="1"/>
  </si>
  <si>
    <r>
      <t>◆</t>
    </r>
    <r>
      <rPr>
        <sz val="12"/>
        <color theme="1"/>
        <rFont val="ＭＳ Ｐゴシック"/>
        <family val="3"/>
        <charset val="128"/>
        <scheme val="minor"/>
      </rPr>
      <t>　</t>
    </r>
    <r>
      <rPr>
        <sz val="12"/>
        <color rgb="FF0070C0"/>
        <rFont val="ＭＳ Ｐゴシック"/>
        <family val="3"/>
        <charset val="128"/>
        <scheme val="minor"/>
      </rPr>
      <t>Mさんの例</t>
    </r>
    <r>
      <rPr>
        <sz val="12"/>
        <color theme="1"/>
        <rFont val="ＭＳ Ｐゴシック"/>
        <family val="3"/>
        <charset val="128"/>
        <scheme val="minor"/>
      </rPr>
      <t>　</t>
    </r>
    <r>
      <rPr>
        <sz val="11"/>
        <color theme="1"/>
        <rFont val="ＭＳ Ｐゴシック"/>
        <family val="2"/>
        <charset val="128"/>
        <scheme val="minor"/>
      </rPr>
      <t>◆　　　　  　　　　（単位：万円）</t>
    </r>
    <rPh sb="6" eb="7">
      <t>レイ</t>
    </rPh>
    <rPh sb="20" eb="22">
      <t>タンイ</t>
    </rPh>
    <rPh sb="23" eb="25">
      <t>マンエン</t>
    </rPh>
    <phoneticPr fontId="1"/>
  </si>
  <si>
    <r>
      <t>◆　</t>
    </r>
    <r>
      <rPr>
        <sz val="12"/>
        <color rgb="FF0070C0"/>
        <rFont val="ＭＳ Ｐゴシック"/>
        <family val="3"/>
        <charset val="128"/>
        <scheme val="minor"/>
      </rPr>
      <t>Ｍさんの例</t>
    </r>
    <r>
      <rPr>
        <sz val="11"/>
        <color theme="1"/>
        <rFont val="ＭＳ Ｐゴシック"/>
        <family val="2"/>
        <charset val="128"/>
        <scheme val="minor"/>
      </rPr>
      <t>　◆　　　　　　　　　　　　　　　　　　　　　　　　　　　　　（単位：万円）</t>
    </r>
    <rPh sb="6" eb="7">
      <t>レイ</t>
    </rPh>
    <rPh sb="39" eb="41">
      <t>タンイ</t>
    </rPh>
    <rPh sb="42" eb="44">
      <t>マンエン</t>
    </rPh>
    <phoneticPr fontId="1"/>
  </si>
  <si>
    <t>この生活費検討表は、生活費を検討するための計算表です。</t>
    <rPh sb="2" eb="5">
      <t>セイカツヒ</t>
    </rPh>
    <rPh sb="5" eb="8">
      <t>ケントウヒョウ</t>
    </rPh>
    <rPh sb="10" eb="13">
      <t>セイカツヒ</t>
    </rPh>
    <rPh sb="14" eb="16">
      <t>ケントウ</t>
    </rPh>
    <rPh sb="21" eb="23">
      <t>ケイサン</t>
    </rPh>
    <rPh sb="23" eb="24">
      <t>ヒョウ</t>
    </rPh>
    <phoneticPr fontId="1"/>
  </si>
  <si>
    <t>CF表を作成るにあたり、入力が必須のものではありません。</t>
    <rPh sb="2" eb="3">
      <t>ヒョウ</t>
    </rPh>
    <rPh sb="4" eb="6">
      <t>サクセイ</t>
    </rPh>
    <rPh sb="12" eb="14">
      <t>ニュウリョク</t>
    </rPh>
    <rPh sb="15" eb="17">
      <t>ヒッス</t>
    </rPh>
    <phoneticPr fontId="1"/>
  </si>
  <si>
    <t>他のシートセルとのリンクもありません。</t>
    <rPh sb="0" eb="1">
      <t>タ</t>
    </rPh>
    <phoneticPr fontId="1"/>
  </si>
  <si>
    <r>
      <t>ライフイベント表へ</t>
    </r>
    <r>
      <rPr>
        <u/>
        <sz val="11"/>
        <color theme="10"/>
        <rFont val="ＭＳ Ｐゴシック"/>
        <family val="3"/>
        <charset val="128"/>
        <scheme val="minor"/>
      </rPr>
      <t>🖱</t>
    </r>
    <rPh sb="7" eb="8">
      <t>ヒョウ</t>
    </rPh>
    <phoneticPr fontId="1"/>
  </si>
  <si>
    <t>など</t>
    <phoneticPr fontId="1"/>
  </si>
  <si>
    <t>源泉徴収票から控除率を算出します。</t>
    <rPh sb="7" eb="10">
      <t>コウジョリツ</t>
    </rPh>
    <rPh sb="11" eb="13">
      <t>サンシュツ</t>
    </rPh>
    <phoneticPr fontId="1"/>
  </si>
  <si>
    <t>将来の手取額を予想します！</t>
    <rPh sb="0" eb="2">
      <t>ショウライ</t>
    </rPh>
    <rPh sb="3" eb="6">
      <t>テドリガク</t>
    </rPh>
    <rPh sb="7" eb="9">
      <t>ヨソウ</t>
    </rPh>
    <phoneticPr fontId="1"/>
  </si>
  <si>
    <r>
      <t>可処分所得へ</t>
    </r>
    <r>
      <rPr>
        <u/>
        <sz val="11"/>
        <color theme="10"/>
        <rFont val="ＭＳ Ｐゴシック"/>
        <family val="3"/>
        <charset val="128"/>
        <scheme val="minor"/>
      </rPr>
      <t>🔙</t>
    </r>
    <rPh sb="0" eb="3">
      <t>カショブン</t>
    </rPh>
    <rPh sb="3" eb="5">
      <t>ショトク</t>
    </rPh>
    <phoneticPr fontId="1"/>
  </si>
  <si>
    <t>あなたの給与・賞与・控除率の確認シート</t>
    <rPh sb="4" eb="6">
      <t>キュウヨ</t>
    </rPh>
    <rPh sb="7" eb="9">
      <t>ショウヨ</t>
    </rPh>
    <rPh sb="10" eb="13">
      <t>コウジョリツ</t>
    </rPh>
    <rPh sb="14" eb="16">
      <t>カクニン</t>
    </rPh>
    <phoneticPr fontId="1"/>
  </si>
  <si>
    <t>年収額を変更したい場合は、可処分所得に戻ってください。</t>
    <rPh sb="0" eb="3">
      <t>ネンシュウガク</t>
    </rPh>
    <rPh sb="4" eb="6">
      <t>ヘンコウ</t>
    </rPh>
    <rPh sb="9" eb="11">
      <t>バアイ</t>
    </rPh>
    <rPh sb="13" eb="16">
      <t>カショブン</t>
    </rPh>
    <rPh sb="16" eb="18">
      <t>ショトク</t>
    </rPh>
    <rPh sb="19" eb="20">
      <t>モド</t>
    </rPh>
    <phoneticPr fontId="1"/>
  </si>
  <si>
    <t>配偶者の源泉徴収票・控除率の確認</t>
    <rPh sb="0" eb="3">
      <t>ハイグウシャ</t>
    </rPh>
    <rPh sb="4" eb="9">
      <t>ゲンセンチョウシュウヒョウ</t>
    </rPh>
    <rPh sb="10" eb="13">
      <t>コウジョリツ</t>
    </rPh>
    <rPh sb="14" eb="16">
      <t>カクニン</t>
    </rPh>
    <phoneticPr fontId="1"/>
  </si>
  <si>
    <r>
      <t>配偶者</t>
    </r>
    <r>
      <rPr>
        <u/>
        <sz val="11"/>
        <color theme="10"/>
        <rFont val="ＭＳ Ｐゴシック"/>
        <family val="3"/>
        <charset val="128"/>
        <scheme val="minor"/>
      </rPr>
      <t>🖱</t>
    </r>
    <rPh sb="0" eb="3">
      <t>ハイグウシャ</t>
    </rPh>
    <phoneticPr fontId="1"/>
  </si>
  <si>
    <r>
      <t>本人</t>
    </r>
    <r>
      <rPr>
        <u/>
        <sz val="11"/>
        <color theme="10"/>
        <rFont val="ＭＳ Ｐゴシック"/>
        <family val="3"/>
        <charset val="128"/>
        <scheme val="minor"/>
      </rPr>
      <t>🖱</t>
    </r>
    <rPh sb="0" eb="2">
      <t>ホンニン</t>
    </rPh>
    <phoneticPr fontId="1"/>
  </si>
  <si>
    <t>あなたの源泉徴収票へ</t>
    <rPh sb="4" eb="9">
      <t>ゲンセンチョウシュウヒョウ</t>
    </rPh>
    <phoneticPr fontId="1"/>
  </si>
  <si>
    <t>配偶者の源泉徴収票へ</t>
    <rPh sb="0" eb="3">
      <t>ハイグウシャ</t>
    </rPh>
    <rPh sb="4" eb="9">
      <t>ゲンセンチョウシュウヒョウ</t>
    </rPh>
    <phoneticPr fontId="1"/>
  </si>
  <si>
    <t>源泉徴収票から控除率を確認します</t>
    <rPh sb="0" eb="2">
      <t>ゲンセン</t>
    </rPh>
    <rPh sb="2" eb="5">
      <t>チョウシュウヒョウ</t>
    </rPh>
    <rPh sb="7" eb="10">
      <t>コウジョリツ</t>
    </rPh>
    <rPh sb="11" eb="13">
      <t>カクニン</t>
    </rPh>
    <phoneticPr fontId="1"/>
  </si>
  <si>
    <r>
      <t xml:space="preserve">年収額 </t>
    </r>
    <r>
      <rPr>
        <b/>
        <sz val="11"/>
        <color rgb="FFFF0000"/>
        <rFont val="ＭＳ Ｐゴシック"/>
        <family val="2"/>
        <charset val="128"/>
      </rPr>
      <t xml:space="preserve">↓ </t>
    </r>
    <r>
      <rPr>
        <sz val="11"/>
        <color rgb="FFFF0000"/>
        <rFont val="ＭＳ Ｐゴシック"/>
        <family val="2"/>
        <charset val="128"/>
        <scheme val="minor"/>
      </rPr>
      <t>を変更したい場合は、可処分所得に戻ってください。</t>
    </r>
    <rPh sb="0" eb="3">
      <t>ネンシュウガク</t>
    </rPh>
    <rPh sb="7" eb="9">
      <t>ヘンコウ</t>
    </rPh>
    <rPh sb="12" eb="14">
      <t>バアイ</t>
    </rPh>
    <rPh sb="16" eb="19">
      <t>カショブン</t>
    </rPh>
    <rPh sb="19" eb="21">
      <t>ショトク</t>
    </rPh>
    <rPh sb="22" eb="23">
      <t>モド</t>
    </rPh>
    <phoneticPr fontId="1"/>
  </si>
  <si>
    <t>年金を選択される場合、20年などの有期年金の場合と終身年金の場合があります。</t>
    <rPh sb="0" eb="2">
      <t>ネンキン</t>
    </rPh>
    <rPh sb="3" eb="5">
      <t>センタク</t>
    </rPh>
    <rPh sb="8" eb="10">
      <t>バアイ</t>
    </rPh>
    <rPh sb="13" eb="14">
      <t>ネン</t>
    </rPh>
    <rPh sb="17" eb="19">
      <t>ユウキ</t>
    </rPh>
    <rPh sb="19" eb="21">
      <t>ネンキン</t>
    </rPh>
    <rPh sb="22" eb="24">
      <t>バアイ</t>
    </rPh>
    <rPh sb="25" eb="27">
      <t>シュウシン</t>
    </rPh>
    <rPh sb="27" eb="29">
      <t>ネンキン</t>
    </rPh>
    <rPh sb="30" eb="32">
      <t>バアイ</t>
    </rPh>
    <phoneticPr fontId="1"/>
  </si>
  <si>
    <t>あなたの企業年金入力シート</t>
    <rPh sb="4" eb="8">
      <t>キギョウネンキン</t>
    </rPh>
    <rPh sb="8" eb="10">
      <t>ニュウリョク</t>
    </rPh>
    <phoneticPr fontId="1"/>
  </si>
  <si>
    <t>配偶者の企業年金入力シート</t>
    <rPh sb="0" eb="3">
      <t>ハイグウシャ</t>
    </rPh>
    <rPh sb="4" eb="8">
      <t>キギョウネンキン</t>
    </rPh>
    <rPh sb="8" eb="10">
      <t>ニュウリョク</t>
    </rPh>
    <phoneticPr fontId="1"/>
  </si>
  <si>
    <t>一時金の選択をされた場合、いわゆる「退職金」で、「退職一時金」のシートから手入力してください。</t>
    <rPh sb="0" eb="3">
      <t>イチジキン</t>
    </rPh>
    <rPh sb="4" eb="6">
      <t>センタク</t>
    </rPh>
    <rPh sb="10" eb="12">
      <t>バアイ</t>
    </rPh>
    <rPh sb="18" eb="21">
      <t>タイショクキン</t>
    </rPh>
    <phoneticPr fontId="1"/>
  </si>
  <si>
    <r>
      <t>本人（厚生年金）</t>
    </r>
    <r>
      <rPr>
        <u/>
        <sz val="11"/>
        <color theme="10"/>
        <rFont val="ＭＳ Ｐゴシック"/>
        <family val="3"/>
        <charset val="128"/>
        <scheme val="minor"/>
      </rPr>
      <t>🖱</t>
    </r>
    <rPh sb="0" eb="2">
      <t>ホンニン</t>
    </rPh>
    <rPh sb="3" eb="5">
      <t>コウセイ</t>
    </rPh>
    <rPh sb="5" eb="7">
      <t>ネンキン</t>
    </rPh>
    <phoneticPr fontId="1"/>
  </si>
  <si>
    <r>
      <t>配偶者（基礎年金）</t>
    </r>
    <r>
      <rPr>
        <u/>
        <sz val="11"/>
        <color theme="10"/>
        <rFont val="ＭＳ Ｐゴシック"/>
        <family val="3"/>
        <charset val="128"/>
        <scheme val="minor"/>
      </rPr>
      <t>🖱</t>
    </r>
    <rPh sb="0" eb="3">
      <t>ハイグウシャ</t>
    </rPh>
    <rPh sb="4" eb="6">
      <t>キソ</t>
    </rPh>
    <rPh sb="6" eb="8">
      <t>ネンキン</t>
    </rPh>
    <rPh sb="7" eb="8">
      <t>コクネン</t>
    </rPh>
    <phoneticPr fontId="1"/>
  </si>
  <si>
    <r>
      <t>配偶者（厚生年金）</t>
    </r>
    <r>
      <rPr>
        <u/>
        <sz val="11"/>
        <color theme="10"/>
        <rFont val="ＭＳ Ｐゴシック"/>
        <family val="3"/>
        <charset val="128"/>
        <scheme val="minor"/>
      </rPr>
      <t>🖱</t>
    </r>
    <rPh sb="0" eb="2">
      <t>ハイグウ</t>
    </rPh>
    <rPh sb="2" eb="3">
      <t>シャ</t>
    </rPh>
    <rPh sb="4" eb="6">
      <t>コウセイ</t>
    </rPh>
    <rPh sb="6" eb="8">
      <t>ネンキン</t>
    </rPh>
    <phoneticPr fontId="1"/>
  </si>
  <si>
    <t>キャッシュフロー表へ</t>
    <rPh sb="8" eb="9">
      <t>ヒョウ</t>
    </rPh>
    <phoneticPr fontId="1"/>
  </si>
  <si>
    <r>
      <t>本人（基礎年金）</t>
    </r>
    <r>
      <rPr>
        <u/>
        <sz val="11"/>
        <color theme="10"/>
        <rFont val="Segoe UI Symbol"/>
        <family val="2"/>
      </rPr>
      <t>🖱</t>
    </r>
    <rPh sb="0" eb="2">
      <t>ホンニン</t>
    </rPh>
    <rPh sb="3" eb="5">
      <t>キソ</t>
    </rPh>
    <rPh sb="5" eb="7">
      <t>ネンキン</t>
    </rPh>
    <rPh sb="6" eb="7">
      <t>コクネン</t>
    </rPh>
    <phoneticPr fontId="1"/>
  </si>
  <si>
    <r>
      <t>雇用保険（失業保険）</t>
    </r>
    <r>
      <rPr>
        <u/>
        <sz val="11"/>
        <color theme="10"/>
        <rFont val="ＭＳ Ｐゴシック"/>
        <family val="3"/>
        <charset val="128"/>
        <scheme val="minor"/>
      </rPr>
      <t>🖱　☞</t>
    </r>
    <rPh sb="0" eb="2">
      <t>コヨウ</t>
    </rPh>
    <rPh sb="2" eb="4">
      <t>ホケン</t>
    </rPh>
    <rPh sb="5" eb="7">
      <t>シツギョウ</t>
    </rPh>
    <rPh sb="7" eb="9">
      <t>ホケン</t>
    </rPh>
    <phoneticPr fontId="1"/>
  </si>
  <si>
    <r>
      <t>●65歳</t>
    </r>
    <r>
      <rPr>
        <sz val="12"/>
        <color theme="1"/>
        <rFont val="ＭＳ Ｐゴシック"/>
        <family val="3"/>
        <charset val="128"/>
        <scheme val="minor"/>
      </rPr>
      <t>前</t>
    </r>
    <r>
      <rPr>
        <sz val="12"/>
        <color theme="1"/>
        <rFont val="ＭＳ Ｐゴシック"/>
        <family val="2"/>
        <charset val="128"/>
        <scheme val="minor"/>
      </rPr>
      <t>に退職した場合</t>
    </r>
    <rPh sb="3" eb="4">
      <t>サイ</t>
    </rPh>
    <rPh sb="4" eb="5">
      <t>マエ</t>
    </rPh>
    <rPh sb="6" eb="8">
      <t>タイショク</t>
    </rPh>
    <rPh sb="10" eb="12">
      <t>バアイ</t>
    </rPh>
    <phoneticPr fontId="1"/>
  </si>
  <si>
    <t>手入力</t>
    <rPh sb="0" eb="1">
      <t>テ</t>
    </rPh>
    <rPh sb="1" eb="3">
      <t>ニュウリョク</t>
    </rPh>
    <phoneticPr fontId="1"/>
  </si>
  <si>
    <t>手入力</t>
    <phoneticPr fontId="1"/>
  </si>
  <si>
    <t>④生命保険料・損害保険料</t>
    <rPh sb="1" eb="3">
      <t>セイメイ</t>
    </rPh>
    <rPh sb="3" eb="5">
      <t>ホケン</t>
    </rPh>
    <rPh sb="5" eb="6">
      <t>リョウ</t>
    </rPh>
    <rPh sb="7" eb="9">
      <t>ソンガイ</t>
    </rPh>
    <rPh sb="9" eb="12">
      <t>ホケンリョウ</t>
    </rPh>
    <phoneticPr fontId="1"/>
  </si>
  <si>
    <t>⑤その他支出　</t>
    <rPh sb="3" eb="4">
      <t>タ</t>
    </rPh>
    <rPh sb="4" eb="6">
      <t>シシュツ</t>
    </rPh>
    <phoneticPr fontId="1"/>
  </si>
  <si>
    <t>⑥一時支出　　　　　</t>
    <rPh sb="1" eb="3">
      <t>イチジ</t>
    </rPh>
    <rPh sb="3" eb="5">
      <t>シシュツ</t>
    </rPh>
    <phoneticPr fontId="1"/>
  </si>
  <si>
    <t>③住居費(家賃・ローン等)</t>
    <rPh sb="1" eb="4">
      <t>ジュウキョヒ</t>
    </rPh>
    <rPh sb="5" eb="7">
      <t>ヤチン</t>
    </rPh>
    <rPh sb="11" eb="12">
      <t>トウ</t>
    </rPh>
    <phoneticPr fontId="1"/>
  </si>
  <si>
    <t>個人年金</t>
    <rPh sb="0" eb="2">
      <t>コジン</t>
    </rPh>
    <rPh sb="2" eb="4">
      <t>ネンキン</t>
    </rPh>
    <phoneticPr fontId="1"/>
  </si>
  <si>
    <t>その他収入</t>
    <rPh sb="2" eb="3">
      <t>タ</t>
    </rPh>
    <rPh sb="3" eb="5">
      <t>シュウニュウ</t>
    </rPh>
    <phoneticPr fontId="1"/>
  </si>
  <si>
    <r>
      <t>②教育費</t>
    </r>
    <r>
      <rPr>
        <u/>
        <sz val="11"/>
        <color theme="10"/>
        <rFont val="ＭＳ Ｐゴシック"/>
        <family val="3"/>
        <charset val="128"/>
        <scheme val="minor"/>
      </rPr>
      <t>🖱</t>
    </r>
    <rPh sb="1" eb="4">
      <t>キョウイクヒ</t>
    </rPh>
    <phoneticPr fontId="1"/>
  </si>
  <si>
    <r>
      <t>教育費・住居費へ</t>
    </r>
    <r>
      <rPr>
        <u/>
        <sz val="11"/>
        <color theme="10"/>
        <rFont val="Segoe UI Symbol"/>
        <family val="2"/>
      </rPr>
      <t>🔙</t>
    </r>
    <rPh sb="0" eb="3">
      <t>キョウイクヒ</t>
    </rPh>
    <rPh sb="4" eb="7">
      <t>ジュウキョヒ</t>
    </rPh>
    <phoneticPr fontId="1"/>
  </si>
  <si>
    <r>
      <t>教育費検討シート：このシートで各年度の教育費を検討してください。検討結果は、</t>
    </r>
    <r>
      <rPr>
        <sz val="14"/>
        <color rgb="FF0070C0"/>
        <rFont val="ＭＳ Ｐゴシック"/>
        <family val="3"/>
        <charset val="128"/>
        <scheme val="minor"/>
      </rPr>
      <t>キャッシュフロー表</t>
    </r>
    <r>
      <rPr>
        <sz val="14"/>
        <rFont val="ＭＳ Ｐゴシック"/>
        <family val="3"/>
        <charset val="128"/>
        <scheme val="minor"/>
      </rPr>
      <t>に</t>
    </r>
    <r>
      <rPr>
        <sz val="14"/>
        <color rgb="FFFF0000"/>
        <rFont val="ＭＳ Ｐゴシック"/>
        <family val="3"/>
        <charset val="128"/>
        <scheme val="minor"/>
      </rPr>
      <t>反映されます</t>
    </r>
    <r>
      <rPr>
        <sz val="14"/>
        <color theme="1"/>
        <rFont val="ＭＳ Ｐゴシック"/>
        <family val="2"/>
        <charset val="128"/>
        <scheme val="minor"/>
      </rPr>
      <t>。</t>
    </r>
    <rPh sb="0" eb="3">
      <t>キョウイクヒ</t>
    </rPh>
    <rPh sb="3" eb="5">
      <t>ケントウ</t>
    </rPh>
    <rPh sb="15" eb="18">
      <t>カクネンド</t>
    </rPh>
    <rPh sb="19" eb="22">
      <t>キョウイクヒ</t>
    </rPh>
    <rPh sb="23" eb="25">
      <t>ケントウ</t>
    </rPh>
    <rPh sb="32" eb="34">
      <t>ケントウ</t>
    </rPh>
    <rPh sb="34" eb="36">
      <t>ケッカ</t>
    </rPh>
    <rPh sb="46" eb="47">
      <t>ヒョウ</t>
    </rPh>
    <rPh sb="48" eb="50">
      <t>ハンエイ</t>
    </rPh>
    <phoneticPr fontId="1"/>
  </si>
  <si>
    <r>
      <t>ここで算出した金額を退職した翌年の雇用保険欄に</t>
    </r>
    <r>
      <rPr>
        <sz val="12"/>
        <color rgb="FFFF0000"/>
        <rFont val="ＭＳ Ｐゴシック"/>
        <family val="3"/>
        <charset val="128"/>
        <scheme val="minor"/>
      </rPr>
      <t>手入力</t>
    </r>
    <r>
      <rPr>
        <sz val="11"/>
        <color theme="1"/>
        <rFont val="ＭＳ Ｐゴシック"/>
        <family val="2"/>
        <charset val="128"/>
        <scheme val="minor"/>
      </rPr>
      <t>します。</t>
    </r>
    <rPh sb="23" eb="26">
      <t>テニュウリョク</t>
    </rPh>
    <phoneticPr fontId="1"/>
  </si>
  <si>
    <t>令和６年度</t>
    <rPh sb="0" eb="2">
      <t>レイワ</t>
    </rPh>
    <rPh sb="3" eb="5">
      <t>ネンド</t>
    </rPh>
    <phoneticPr fontId="1"/>
  </si>
  <si>
    <t>まるっとライフマネープラン＆キャッシュフロー表　作成シート</t>
    <rPh sb="22" eb="23">
      <t>ヒョウ</t>
    </rPh>
    <rPh sb="24" eb="26">
      <t>サクセイ</t>
    </rPh>
    <phoneticPr fontId="1"/>
  </si>
  <si>
    <t>このエクセルシートは、あなたのライフマネー表とキャッシュフロー表を作成を手助けするシートです。</t>
    <rPh sb="21" eb="22">
      <t>ヒョウ</t>
    </rPh>
    <rPh sb="31" eb="32">
      <t>ヒョウ</t>
    </rPh>
    <rPh sb="33" eb="35">
      <t>サクセイ</t>
    </rPh>
    <rPh sb="36" eb="38">
      <t>テダス</t>
    </rPh>
    <phoneticPr fontId="1"/>
  </si>
  <si>
    <t>エクセルシートを活用することで、比較的容易に作成することを可能にします。</t>
    <rPh sb="8" eb="10">
      <t>カツヨウ</t>
    </rPh>
    <rPh sb="16" eb="19">
      <t>ヒカクテキ</t>
    </rPh>
    <rPh sb="19" eb="21">
      <t>ヨウイ</t>
    </rPh>
    <rPh sb="22" eb="24">
      <t>サクセイ</t>
    </rPh>
    <rPh sb="29" eb="31">
      <t>カノウ</t>
    </rPh>
    <phoneticPr fontId="1"/>
  </si>
  <si>
    <t>目次　（シート見出し）</t>
    <rPh sb="0" eb="2">
      <t>モクジ</t>
    </rPh>
    <rPh sb="7" eb="9">
      <t>ミダ</t>
    </rPh>
    <phoneticPr fontId="1"/>
  </si>
  <si>
    <t>表紙</t>
    <rPh sb="0" eb="2">
      <t>ヒョウシ</t>
    </rPh>
    <phoneticPr fontId="1"/>
  </si>
  <si>
    <t>目次</t>
    <rPh sb="0" eb="2">
      <t>モクジ</t>
    </rPh>
    <phoneticPr fontId="1"/>
  </si>
  <si>
    <t>まるLM</t>
    <phoneticPr fontId="1"/>
  </si>
  <si>
    <t>可処分所得</t>
    <rPh sb="0" eb="3">
      <t>カショブン</t>
    </rPh>
    <rPh sb="3" eb="5">
      <t>ショトク</t>
    </rPh>
    <phoneticPr fontId="1"/>
  </si>
  <si>
    <t>年金収入</t>
    <rPh sb="0" eb="2">
      <t>ネンキン</t>
    </rPh>
    <rPh sb="2" eb="4">
      <t>シュウニュウ</t>
    </rPh>
    <phoneticPr fontId="1"/>
  </si>
  <si>
    <t>住居費・教育費</t>
    <rPh sb="0" eb="3">
      <t>ジュウキョヒ</t>
    </rPh>
    <rPh sb="4" eb="6">
      <t>キョウイク</t>
    </rPh>
    <rPh sb="6" eb="7">
      <t>ヒ</t>
    </rPh>
    <phoneticPr fontId="1"/>
  </si>
  <si>
    <t>基礎生活費</t>
    <rPh sb="0" eb="2">
      <t>キソ</t>
    </rPh>
    <rPh sb="2" eb="5">
      <t>セイカツヒ</t>
    </rPh>
    <phoneticPr fontId="1"/>
  </si>
  <si>
    <t>家計BS</t>
    <rPh sb="0" eb="2">
      <t>カケイ</t>
    </rPh>
    <phoneticPr fontId="1"/>
  </si>
  <si>
    <t>CF表</t>
    <rPh sb="2" eb="3">
      <t>ヒョウ</t>
    </rPh>
    <phoneticPr fontId="1"/>
  </si>
  <si>
    <t>あなたの源泉徴収票</t>
    <rPh sb="4" eb="9">
      <t>ゲンセンチョウシュウヒョウ</t>
    </rPh>
    <phoneticPr fontId="1"/>
  </si>
  <si>
    <t>配偶者の源泉徴収票</t>
    <rPh sb="0" eb="3">
      <t>ハイグウシャ</t>
    </rPh>
    <rPh sb="4" eb="9">
      <t>ゲンセンチョウシュウヒョウ</t>
    </rPh>
    <phoneticPr fontId="1"/>
  </si>
  <si>
    <t>退職一時金</t>
    <rPh sb="0" eb="5">
      <t>タイショクイチジキン</t>
    </rPh>
    <phoneticPr fontId="1"/>
  </si>
  <si>
    <t>雇用保険</t>
    <rPh sb="0" eb="4">
      <t>コヨウホケン</t>
    </rPh>
    <phoneticPr fontId="1"/>
  </si>
  <si>
    <t>教育費検討S</t>
    <rPh sb="0" eb="3">
      <t>キョウイクヒ</t>
    </rPh>
    <rPh sb="3" eb="5">
      <t>ケントウ</t>
    </rPh>
    <phoneticPr fontId="1"/>
  </si>
  <si>
    <t>シート見出し</t>
    <rPh sb="3" eb="5">
      <t>ミダ</t>
    </rPh>
    <phoneticPr fontId="1"/>
  </si>
  <si>
    <t>　　　　　　内　　　容</t>
    <rPh sb="6" eb="7">
      <t>ナイ</t>
    </rPh>
    <rPh sb="10" eb="11">
      <t>カタチ</t>
    </rPh>
    <phoneticPr fontId="1"/>
  </si>
  <si>
    <t>このシートです。各シートの概要が示されています。</t>
    <rPh sb="8" eb="9">
      <t>カク</t>
    </rPh>
    <rPh sb="13" eb="15">
      <t>ガイヨウ</t>
    </rPh>
    <rPh sb="16" eb="17">
      <t>シメ</t>
    </rPh>
    <phoneticPr fontId="1"/>
  </si>
  <si>
    <t>このエクセルシートをお使い頂く上での注意事項などがあります。</t>
    <rPh sb="11" eb="12">
      <t>ツカ</t>
    </rPh>
    <rPh sb="13" eb="14">
      <t>イタダ</t>
    </rPh>
    <rPh sb="15" eb="16">
      <t>ウエ</t>
    </rPh>
    <rPh sb="18" eb="20">
      <t>チュウイ</t>
    </rPh>
    <rPh sb="20" eb="22">
      <t>ジコウ</t>
    </rPh>
    <phoneticPr fontId="1"/>
  </si>
  <si>
    <t>可処分所得を予測・概算します。</t>
    <rPh sb="0" eb="3">
      <t>カショブン</t>
    </rPh>
    <rPh sb="3" eb="5">
      <t>ショトク</t>
    </rPh>
    <rPh sb="6" eb="8">
      <t>ヨソク</t>
    </rPh>
    <rPh sb="9" eb="11">
      <t>ガイサン</t>
    </rPh>
    <phoneticPr fontId="1"/>
  </si>
  <si>
    <t>予測された可処分所得などに応じた年金収入を確認します。企業年金も含みます。</t>
    <rPh sb="0" eb="2">
      <t>ヨソク</t>
    </rPh>
    <rPh sb="5" eb="8">
      <t>カショブン</t>
    </rPh>
    <rPh sb="8" eb="10">
      <t>ショトク</t>
    </rPh>
    <rPh sb="13" eb="14">
      <t>オウ</t>
    </rPh>
    <rPh sb="16" eb="18">
      <t>ネンキン</t>
    </rPh>
    <rPh sb="18" eb="20">
      <t>シュウニュウ</t>
    </rPh>
    <rPh sb="21" eb="23">
      <t>カクニン</t>
    </rPh>
    <rPh sb="27" eb="29">
      <t>キギョウ</t>
    </rPh>
    <rPh sb="29" eb="31">
      <t>ネンキン</t>
    </rPh>
    <rPh sb="32" eb="33">
      <t>フク</t>
    </rPh>
    <phoneticPr fontId="1"/>
  </si>
  <si>
    <t>ライフマネーのうち、住居費と教育費を概算します。</t>
    <rPh sb="10" eb="13">
      <t>ジュウキョヒ</t>
    </rPh>
    <rPh sb="14" eb="17">
      <t>キョウイクヒ</t>
    </rPh>
    <rPh sb="18" eb="20">
      <t>ガイサン</t>
    </rPh>
    <phoneticPr fontId="1"/>
  </si>
  <si>
    <t>就労期の基礎生活費と老後基礎資金を分けて概算します。</t>
    <rPh sb="0" eb="2">
      <t>シュウロウ</t>
    </rPh>
    <rPh sb="2" eb="3">
      <t>キ</t>
    </rPh>
    <rPh sb="4" eb="6">
      <t>キソ</t>
    </rPh>
    <rPh sb="6" eb="9">
      <t>セイカツヒ</t>
    </rPh>
    <rPh sb="10" eb="12">
      <t>ロウゴ</t>
    </rPh>
    <rPh sb="12" eb="14">
      <t>キソ</t>
    </rPh>
    <rPh sb="14" eb="16">
      <t>シキン</t>
    </rPh>
    <rPh sb="17" eb="18">
      <t>ワ</t>
    </rPh>
    <rPh sb="20" eb="22">
      <t>ガイサン</t>
    </rPh>
    <phoneticPr fontId="1"/>
  </si>
  <si>
    <t>その他に必要になると考えられる資金を検討します。</t>
    <rPh sb="2" eb="3">
      <t>ホカ</t>
    </rPh>
    <rPh sb="4" eb="6">
      <t>ヒツヨウ</t>
    </rPh>
    <rPh sb="10" eb="11">
      <t>カンガ</t>
    </rPh>
    <rPh sb="15" eb="17">
      <t>シキン</t>
    </rPh>
    <rPh sb="18" eb="20">
      <t>ケントウ</t>
    </rPh>
    <phoneticPr fontId="1"/>
  </si>
  <si>
    <t>ライフマネー・キャッシュフロー表作成時点における資産・負債の状況を把握します。</t>
    <rPh sb="15" eb="16">
      <t>ヒョウ</t>
    </rPh>
    <rPh sb="16" eb="18">
      <t>サクセイ</t>
    </rPh>
    <rPh sb="18" eb="20">
      <t>ジテン</t>
    </rPh>
    <rPh sb="24" eb="26">
      <t>シサン</t>
    </rPh>
    <rPh sb="27" eb="29">
      <t>フサイ</t>
    </rPh>
    <rPh sb="30" eb="32">
      <t>ジョウキョウ</t>
    </rPh>
    <rPh sb="33" eb="35">
      <t>ハアク</t>
    </rPh>
    <phoneticPr fontId="1"/>
  </si>
  <si>
    <t>あなたの長期キャッシュフローを作成します。</t>
    <rPh sb="4" eb="6">
      <t>チョウキ</t>
    </rPh>
    <rPh sb="15" eb="17">
      <t>サクセイ</t>
    </rPh>
    <phoneticPr fontId="1"/>
  </si>
  <si>
    <t>あなたのライフイベントを想定し、必要となる資金を検討します。</t>
    <rPh sb="12" eb="14">
      <t>ソウテイ</t>
    </rPh>
    <rPh sb="16" eb="18">
      <t>ヒツヨウ</t>
    </rPh>
    <rPh sb="21" eb="23">
      <t>シキン</t>
    </rPh>
    <rPh sb="24" eb="26">
      <t>ケントウ</t>
    </rPh>
    <phoneticPr fontId="1"/>
  </si>
  <si>
    <t>直近の源泉徴収票を使って、控除率が適切かチェックします。</t>
    <rPh sb="0" eb="2">
      <t>チョッキン</t>
    </rPh>
    <rPh sb="3" eb="8">
      <t>ゲンセンチョウシュウヒョウ</t>
    </rPh>
    <rPh sb="9" eb="10">
      <t>ツカ</t>
    </rPh>
    <rPh sb="13" eb="15">
      <t>コウジョ</t>
    </rPh>
    <rPh sb="15" eb="16">
      <t>リツ</t>
    </rPh>
    <rPh sb="17" eb="19">
      <t>テキセツ</t>
    </rPh>
    <phoneticPr fontId="1"/>
  </si>
  <si>
    <t>退職一時金がある場合、このシートで入力します。</t>
    <rPh sb="0" eb="2">
      <t>タイショク</t>
    </rPh>
    <rPh sb="2" eb="5">
      <t>イチジキン</t>
    </rPh>
    <rPh sb="8" eb="10">
      <t>バアイ</t>
    </rPh>
    <rPh sb="17" eb="19">
      <t>ニュウリョク</t>
    </rPh>
    <phoneticPr fontId="1"/>
  </si>
  <si>
    <t>いわゆる失業保険を検討します。</t>
    <rPh sb="4" eb="6">
      <t>シツギョウ</t>
    </rPh>
    <rPh sb="6" eb="8">
      <t>ホケン</t>
    </rPh>
    <rPh sb="9" eb="11">
      <t>ケントウ</t>
    </rPh>
    <phoneticPr fontId="1"/>
  </si>
  <si>
    <t>先に検討した教育費を支出のタイミングから把握しなおします。</t>
    <rPh sb="0" eb="1">
      <t>サキ</t>
    </rPh>
    <rPh sb="2" eb="4">
      <t>ケントウ</t>
    </rPh>
    <rPh sb="6" eb="9">
      <t>キョウイクヒ</t>
    </rPh>
    <rPh sb="10" eb="12">
      <t>シシュツ</t>
    </rPh>
    <rPh sb="20" eb="22">
      <t>ハアク</t>
    </rPh>
    <phoneticPr fontId="1"/>
  </si>
  <si>
    <r>
      <rPr>
        <b/>
        <sz val="11"/>
        <color rgb="FFFF0000"/>
        <rFont val="Segoe UI Symbol"/>
        <family val="2"/>
      </rPr>
      <t>🖱</t>
    </r>
    <r>
      <rPr>
        <sz val="11"/>
        <color theme="1"/>
        <rFont val="ＭＳ Ｐゴシック"/>
        <family val="2"/>
        <charset val="128"/>
        <scheme val="minor"/>
      </rPr>
      <t>印があるはセルはクリックセルです。他のシートに移動します。</t>
    </r>
    <rPh sb="19" eb="20">
      <t>タ</t>
    </rPh>
    <rPh sb="25" eb="27">
      <t>イドウ</t>
    </rPh>
    <phoneticPr fontId="1"/>
  </si>
  <si>
    <t>あなたが100歳までの期間を把握</t>
    <rPh sb="7" eb="8">
      <t>サイ</t>
    </rPh>
    <rPh sb="11" eb="13">
      <t>キカン</t>
    </rPh>
    <rPh sb="14" eb="16">
      <t>ハアク</t>
    </rPh>
    <phoneticPr fontId="1"/>
  </si>
  <si>
    <t>あなたのまるっとライフマネー表</t>
    <rPh sb="14" eb="15">
      <t>ヒョウ</t>
    </rPh>
    <phoneticPr fontId="1"/>
  </si>
  <si>
    <r>
      <t>注）</t>
    </r>
    <r>
      <rPr>
        <u/>
        <sz val="11"/>
        <color theme="1"/>
        <rFont val="ＭＳ Ｐゴシック"/>
        <family val="3"/>
        <charset val="128"/>
        <scheme val="minor"/>
      </rPr>
      <t>このシートでは</t>
    </r>
    <r>
      <rPr>
        <b/>
        <sz val="14"/>
        <color rgb="FFFF0000"/>
        <rFont val="ＭＳ Ｐゴシック"/>
        <family val="3"/>
        <charset val="128"/>
        <scheme val="minor"/>
      </rPr>
      <t>入力はしません</t>
    </r>
    <r>
      <rPr>
        <sz val="11"/>
        <color theme="1"/>
        <rFont val="ＭＳ Ｐゴシック"/>
        <family val="2"/>
        <charset val="128"/>
        <scheme val="minor"/>
      </rPr>
      <t>。</t>
    </r>
    <rPh sb="0" eb="1">
      <t>チュウ</t>
    </rPh>
    <rPh sb="9" eb="11">
      <t>ニュウリョク</t>
    </rPh>
    <phoneticPr fontId="1"/>
  </si>
  <si>
    <t>Mさん</t>
    <phoneticPr fontId="1"/>
  </si>
  <si>
    <t>まるっとマネープラン表です。念のため、あなたの100歳までの期間も把握します。</t>
    <rPh sb="10" eb="11">
      <t>ヒョウ</t>
    </rPh>
    <rPh sb="14" eb="15">
      <t>ネン</t>
    </rPh>
    <rPh sb="26" eb="27">
      <t>サイ</t>
    </rPh>
    <rPh sb="30" eb="32">
      <t>キカン</t>
    </rPh>
    <rPh sb="33" eb="35">
      <t>ハアク</t>
    </rPh>
    <phoneticPr fontId="1"/>
  </si>
  <si>
    <t>検討①</t>
    <rPh sb="0" eb="2">
      <t>ケントウ</t>
    </rPh>
    <phoneticPr fontId="1"/>
  </si>
  <si>
    <t>検討②</t>
    <rPh sb="0" eb="2">
      <t>ケントウ</t>
    </rPh>
    <phoneticPr fontId="1"/>
  </si>
  <si>
    <t>作成年</t>
    <rPh sb="0" eb="3">
      <t>サクセイネン</t>
    </rPh>
    <phoneticPr fontId="1"/>
  </si>
  <si>
    <t>※資金残高＝「現金・預貯金」＋「定期預貯金」＋「保険金」＋「有価証券」＋「その他の金融資産」</t>
    <rPh sb="1" eb="5">
      <t>シキンザンダカ</t>
    </rPh>
    <rPh sb="7" eb="9">
      <t>ゲンキン</t>
    </rPh>
    <rPh sb="10" eb="13">
      <t>ヨチョキン</t>
    </rPh>
    <rPh sb="16" eb="18">
      <t>テイキ</t>
    </rPh>
    <rPh sb="18" eb="21">
      <t>ヨチョキン</t>
    </rPh>
    <rPh sb="24" eb="27">
      <t>ホケンキン</t>
    </rPh>
    <rPh sb="30" eb="34">
      <t>ユウカショウケン</t>
    </rPh>
    <rPh sb="39" eb="40">
      <t>タ</t>
    </rPh>
    <rPh sb="41" eb="45">
      <t>キンユウシサン</t>
    </rPh>
    <phoneticPr fontId="1"/>
  </si>
  <si>
    <t>各年のイベント と その費用 を検討し、入力してください。入力した内容は、CF表に反映されます。</t>
    <rPh sb="0" eb="2">
      <t>カクトシ</t>
    </rPh>
    <rPh sb="12" eb="14">
      <t>ヒヨウ</t>
    </rPh>
    <rPh sb="16" eb="18">
      <t>ケントウ</t>
    </rPh>
    <rPh sb="20" eb="22">
      <t>ニュウリョク</t>
    </rPh>
    <rPh sb="29" eb="31">
      <t>ニュウリョク</t>
    </rPh>
    <rPh sb="33" eb="35">
      <t>ナイヨウ</t>
    </rPh>
    <rPh sb="39" eb="40">
      <t>ヒョウ</t>
    </rPh>
    <rPh sb="41" eb="43">
      <t>ハンエイ</t>
    </rPh>
    <phoneticPr fontId="1"/>
  </si>
  <si>
    <t>退職一時金の入力</t>
    <rPh sb="0" eb="2">
      <t>タイショク</t>
    </rPh>
    <rPh sb="2" eb="5">
      <t>イチジキン</t>
    </rPh>
    <rPh sb="6" eb="8">
      <t>ニュウリョク</t>
    </rPh>
    <phoneticPr fontId="1"/>
  </si>
  <si>
    <t>退職一時金がある場合、勤続年数、支給年齢、金額を入力してください。</t>
    <rPh sb="0" eb="2">
      <t>タイショク</t>
    </rPh>
    <rPh sb="2" eb="5">
      <t>イチジキン</t>
    </rPh>
    <rPh sb="8" eb="10">
      <t>バアイ</t>
    </rPh>
    <rPh sb="11" eb="15">
      <t>キンゾクネンスウ</t>
    </rPh>
    <rPh sb="16" eb="20">
      <t>シキュウネンレイ</t>
    </rPh>
    <rPh sb="21" eb="23">
      <t>キンガク</t>
    </rPh>
    <rPh sb="24" eb="26">
      <t>ニュウリョク</t>
    </rPh>
    <phoneticPr fontId="1"/>
  </si>
  <si>
    <t>CF表には、手取り額が反映されます。</t>
    <rPh sb="2" eb="3">
      <t>ヒョウ</t>
    </rPh>
    <rPh sb="6" eb="8">
      <t>テド</t>
    </rPh>
    <rPh sb="9" eb="10">
      <t>ガク</t>
    </rPh>
    <rPh sb="11" eb="13">
      <t>ハンエイ</t>
    </rPh>
    <phoneticPr fontId="1"/>
  </si>
  <si>
    <t>(資料1)令和5年度私立大学入学者に係る初年度学生納付金平均額(定員1人当たり)の調査結果について (mext.go.jp)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</si>
</sst>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Red]\-#,##0\ "/>
    <numFmt numFmtId="177" formatCode="General&quot;万&quot;&quot;円&quot;"/>
    <numFmt numFmtId="178" formatCode="0.0%"/>
    <numFmt numFmtId="179" formatCode="General&quot;歳&quot;"/>
    <numFmt numFmtId="180" formatCode="#,##0&quot;円&quot;"/>
    <numFmt numFmtId="181" formatCode="General&quot;年&quot;"/>
    <numFmt numFmtId="182" formatCode="#,##0&quot;万円&quot;"/>
    <numFmt numFmtId="183" formatCode="#,##0_ "/>
    <numFmt numFmtId="184" formatCode="#,##0&quot;万&quot;&quot;円&quot;"/>
    <numFmt numFmtId="185" formatCode="0_ "/>
    <numFmt numFmtId="186" formatCode="General&quot;歳&quot;&quot;ま&quot;&quot;で&quot;"/>
    <numFmt numFmtId="187" formatCode="yyyy"/>
    <numFmt numFmtId="188" formatCode="0.0"/>
    <numFmt numFmtId="189" formatCode="#,##0.0&quot;万円&quot;"/>
  </numFmts>
  <fonts count="92">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6"/>
      <color theme="1"/>
      <name val="HG丸ｺﾞｼｯｸM-PRO"/>
      <family val="3"/>
      <charset val="128"/>
    </font>
    <font>
      <sz val="11"/>
      <color theme="1"/>
      <name val="ＭＳ Ｐゴシック"/>
      <family val="2"/>
      <charset val="128"/>
      <scheme val="minor"/>
    </font>
    <font>
      <sz val="11"/>
      <name val="HG丸ｺﾞｼｯｸM-PRO"/>
      <family val="3"/>
      <charset val="128"/>
    </font>
    <font>
      <sz val="6"/>
      <name val="ＭＳ Ｐゴシック"/>
      <family val="3"/>
      <charset val="128"/>
    </font>
    <font>
      <sz val="10"/>
      <color theme="1"/>
      <name val="HG丸ｺﾞｼｯｸM-PRO"/>
      <family val="3"/>
      <charset val="128"/>
    </font>
    <font>
      <sz val="12"/>
      <color indexed="81"/>
      <name val="MS P ゴシック"/>
      <family val="3"/>
      <charset val="128"/>
    </font>
    <font>
      <u/>
      <sz val="11"/>
      <color theme="10"/>
      <name val="ＭＳ Ｐゴシック"/>
      <family val="2"/>
      <charset val="128"/>
      <scheme val="minor"/>
    </font>
    <font>
      <b/>
      <u/>
      <sz val="12"/>
      <color theme="10"/>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9"/>
      <color indexed="81"/>
      <name val="MS P ゴシック"/>
      <family val="3"/>
      <charset val="128"/>
    </font>
    <font>
      <b/>
      <i/>
      <sz val="11"/>
      <color rgb="FFFF0000"/>
      <name val="ＭＳ Ｐゴシック"/>
      <family val="3"/>
      <charset val="128"/>
      <scheme val="minor"/>
    </font>
    <font>
      <b/>
      <i/>
      <sz val="11"/>
      <color theme="1"/>
      <name val="ＭＳ Ｐゴシック"/>
      <family val="3"/>
      <charset val="128"/>
      <scheme val="minor"/>
    </font>
    <font>
      <sz val="11"/>
      <color theme="0"/>
      <name val="ＭＳ Ｐゴシック"/>
      <family val="2"/>
      <charset val="128"/>
      <scheme val="minor"/>
    </font>
    <font>
      <b/>
      <sz val="11"/>
      <color theme="1"/>
      <name val="ＭＳ Ｐゴシック"/>
      <family val="3"/>
      <charset val="128"/>
      <scheme val="minor"/>
    </font>
    <font>
      <b/>
      <sz val="11"/>
      <color rgb="FFFF0000"/>
      <name val="ＭＳ Ｐゴシック"/>
      <family val="3"/>
      <charset val="128"/>
      <scheme val="minor"/>
    </font>
    <font>
      <b/>
      <i/>
      <sz val="10"/>
      <color rgb="FFFF0000"/>
      <name val="ＭＳ Ｐゴシック"/>
      <family val="3"/>
      <charset val="128"/>
      <scheme val="minor"/>
    </font>
    <font>
      <b/>
      <sz val="11"/>
      <color rgb="FF333333"/>
      <name val="Arial"/>
      <family val="2"/>
    </font>
    <font>
      <sz val="11"/>
      <color rgb="FF333333"/>
      <name val="Arial"/>
      <family val="2"/>
    </font>
    <font>
      <sz val="11"/>
      <color rgb="FF333333"/>
      <name val="Arial"/>
      <family val="2"/>
      <charset val="128"/>
    </font>
    <font>
      <sz val="11"/>
      <color rgb="FF333333"/>
      <name val="游ゴシック"/>
      <family val="2"/>
      <charset val="128"/>
    </font>
    <font>
      <b/>
      <sz val="5"/>
      <color rgb="FF333333"/>
      <name val="Arial"/>
      <family val="2"/>
    </font>
    <font>
      <sz val="5"/>
      <color rgb="FF333333"/>
      <name val="Arial"/>
      <family val="2"/>
    </font>
    <font>
      <sz val="11"/>
      <color theme="1"/>
      <name val="ＭＳ Ｐゴシック"/>
      <family val="3"/>
      <charset val="128"/>
      <scheme val="minor"/>
    </font>
    <font>
      <b/>
      <sz val="12"/>
      <color rgb="FF0070C0"/>
      <name val="ＭＳ Ｐゴシック"/>
      <family val="3"/>
      <charset val="128"/>
      <scheme val="minor"/>
    </font>
    <font>
      <u/>
      <sz val="12"/>
      <color theme="10"/>
      <name val="ＭＳ Ｐゴシック"/>
      <family val="2"/>
      <charset val="128"/>
      <scheme val="minor"/>
    </font>
    <font>
      <b/>
      <i/>
      <sz val="11"/>
      <color rgb="FF0070C0"/>
      <name val="ＭＳ Ｐゴシック"/>
      <family val="3"/>
      <charset val="128"/>
      <scheme val="minor"/>
    </font>
    <font>
      <sz val="11"/>
      <color theme="1"/>
      <name val="ＭＳ Ｐゴシック"/>
      <family val="2"/>
      <charset val="128"/>
    </font>
    <font>
      <sz val="9"/>
      <color theme="1"/>
      <name val="ＭＳ Ｐゴシック"/>
      <family val="2"/>
      <charset val="128"/>
      <scheme val="minor"/>
    </font>
    <font>
      <u/>
      <sz val="11"/>
      <color theme="10"/>
      <name val="ＭＳ Ｐゴシック"/>
      <family val="3"/>
      <charset val="128"/>
      <scheme val="minor"/>
    </font>
    <font>
      <b/>
      <sz val="12"/>
      <color rgb="FFFF0000"/>
      <name val="ＭＳ Ｐゴシック"/>
      <family val="3"/>
      <charset val="128"/>
      <scheme val="minor"/>
    </font>
    <font>
      <b/>
      <sz val="11"/>
      <color rgb="FF0070C0"/>
      <name val="ＭＳ Ｐゴシック"/>
      <family val="3"/>
      <charset val="128"/>
      <scheme val="minor"/>
    </font>
    <font>
      <u/>
      <sz val="11"/>
      <color theme="10"/>
      <name val="Segoe UI Emoji"/>
      <family val="2"/>
    </font>
    <font>
      <b/>
      <sz val="11"/>
      <color rgb="FF002060"/>
      <name val="ＭＳ Ｐゴシック"/>
      <family val="3"/>
      <charset val="128"/>
      <scheme val="minor"/>
    </font>
    <font>
      <b/>
      <sz val="12"/>
      <color rgb="FF002060"/>
      <name val="ＭＳ Ｐゴシック"/>
      <family val="3"/>
      <charset val="128"/>
      <scheme val="minor"/>
    </font>
    <font>
      <sz val="12"/>
      <color rgb="FF002060"/>
      <name val="ＭＳ Ｐゴシック"/>
      <family val="2"/>
      <charset val="128"/>
      <scheme val="minor"/>
    </font>
    <font>
      <sz val="12"/>
      <name val="HG丸ｺﾞｼｯｸM-PRO"/>
      <family val="3"/>
      <charset val="128"/>
    </font>
    <font>
      <sz val="12"/>
      <color theme="1"/>
      <name val="HG丸ｺﾞｼｯｸM-PRO"/>
      <family val="3"/>
      <charset val="128"/>
    </font>
    <font>
      <b/>
      <sz val="11"/>
      <name val="ＭＳ Ｐゴシック"/>
      <family val="3"/>
      <charset val="128"/>
      <scheme val="minor"/>
    </font>
    <font>
      <sz val="10"/>
      <color theme="1"/>
      <name val="ＭＳ Ｐゴシック"/>
      <family val="2"/>
      <charset val="128"/>
      <scheme val="minor"/>
    </font>
    <font>
      <b/>
      <sz val="14"/>
      <color theme="1"/>
      <name val="ＭＳ Ｐゴシック"/>
      <family val="3"/>
      <charset val="128"/>
      <scheme val="minor"/>
    </font>
    <font>
      <sz val="14"/>
      <color theme="1"/>
      <name val="ＭＳ Ｐゴシック"/>
      <family val="2"/>
      <charset val="128"/>
      <scheme val="minor"/>
    </font>
    <font>
      <u/>
      <sz val="12"/>
      <color indexed="81"/>
      <name val="MS P ゴシック"/>
      <family val="3"/>
      <charset val="128"/>
    </font>
    <font>
      <b/>
      <sz val="12"/>
      <color indexed="81"/>
      <name val="MS P ゴシック"/>
      <family val="3"/>
      <charset val="128"/>
    </font>
    <font>
      <sz val="11"/>
      <name val="ＭＳ Ｐゴシック"/>
      <family val="3"/>
      <charset val="128"/>
      <scheme val="minor"/>
    </font>
    <font>
      <b/>
      <u/>
      <sz val="12"/>
      <color theme="10"/>
      <name val="Segoe UI Symbol"/>
      <family val="3"/>
    </font>
    <font>
      <sz val="20"/>
      <color theme="1"/>
      <name val="ＭＳ Ｐゴシック"/>
      <family val="2"/>
      <charset val="128"/>
      <scheme val="minor"/>
    </font>
    <font>
      <sz val="16"/>
      <color theme="1"/>
      <name val="ＭＳ Ｐゴシック"/>
      <family val="2"/>
      <charset val="128"/>
      <scheme val="minor"/>
    </font>
    <font>
      <sz val="11"/>
      <color rgb="FFFF0000"/>
      <name val="HG丸ｺﾞｼｯｸM-PRO"/>
      <family val="3"/>
      <charset val="128"/>
    </font>
    <font>
      <u/>
      <sz val="11"/>
      <color theme="10"/>
      <name val="Segoe UI Symbol"/>
      <family val="2"/>
    </font>
    <font>
      <b/>
      <sz val="11"/>
      <color rgb="FFFF0000"/>
      <name val="HG丸ｺﾞｼｯｸM-PRO"/>
      <family val="3"/>
      <charset val="128"/>
    </font>
    <font>
      <sz val="9"/>
      <color theme="1"/>
      <name val="HG丸ｺﾞｼｯｸM-PRO"/>
      <family val="3"/>
      <charset val="128"/>
    </font>
    <font>
      <b/>
      <sz val="11"/>
      <color rgb="FF333333"/>
      <name val="ＭＳ ゴシック"/>
      <family val="3"/>
      <charset val="128"/>
    </font>
    <font>
      <sz val="11"/>
      <color rgb="FF333333"/>
      <name val="Yu Gothic"/>
      <family val="2"/>
      <charset val="128"/>
    </font>
    <font>
      <b/>
      <sz val="9"/>
      <color indexed="81"/>
      <name val="MS P ゴシック"/>
      <family val="3"/>
      <charset val="128"/>
    </font>
    <font>
      <sz val="12"/>
      <color rgb="FFFF0000"/>
      <name val="ＭＳ Ｐゴシック"/>
      <family val="3"/>
      <charset val="128"/>
      <scheme val="minor"/>
    </font>
    <font>
      <u/>
      <sz val="11"/>
      <color theme="10"/>
      <name val="HG丸ｺﾞｼｯｸM-PRO"/>
      <family val="3"/>
      <charset val="128"/>
    </font>
    <font>
      <b/>
      <sz val="12"/>
      <color theme="1"/>
      <name val="ＭＳ Ｐゴシック"/>
      <family val="3"/>
      <charset val="128"/>
      <scheme val="minor"/>
    </font>
    <font>
      <b/>
      <i/>
      <sz val="12"/>
      <color theme="1"/>
      <name val="ＭＳ Ｐゴシック"/>
      <family val="3"/>
      <charset val="128"/>
      <scheme val="minor"/>
    </font>
    <font>
      <i/>
      <sz val="11"/>
      <color theme="1"/>
      <name val="ＭＳ Ｐゴシック"/>
      <family val="3"/>
      <charset val="128"/>
      <scheme val="minor"/>
    </font>
    <font>
      <u/>
      <sz val="9"/>
      <color theme="10"/>
      <name val="ＭＳ Ｐゴシック"/>
      <family val="3"/>
      <charset val="128"/>
      <scheme val="minor"/>
    </font>
    <font>
      <b/>
      <sz val="11"/>
      <color rgb="FF333333"/>
      <name val="Arial"/>
      <family val="2"/>
      <charset val="128"/>
    </font>
    <font>
      <b/>
      <sz val="11"/>
      <color rgb="FF333333"/>
      <name val="Yu Gothic"/>
      <family val="2"/>
      <charset val="128"/>
    </font>
    <font>
      <sz val="11"/>
      <color rgb="FFFF0000"/>
      <name val="ＭＳ Ｐゴシック"/>
      <family val="3"/>
      <charset val="128"/>
      <scheme val="minor"/>
    </font>
    <font>
      <sz val="11"/>
      <color theme="1"/>
      <name val="MS UI Gothic"/>
      <family val="3"/>
      <charset val="128"/>
    </font>
    <font>
      <sz val="10.5"/>
      <color theme="1"/>
      <name val="游明朝"/>
      <family val="1"/>
      <charset val="128"/>
    </font>
    <font>
      <sz val="12"/>
      <color theme="1"/>
      <name val="HGP行書体"/>
      <family val="4"/>
      <charset val="128"/>
    </font>
    <font>
      <sz val="10.5"/>
      <color theme="1"/>
      <name val="HGP行書体"/>
      <family val="4"/>
      <charset val="128"/>
    </font>
    <font>
      <sz val="10.5"/>
      <color rgb="FF000000"/>
      <name val="游明朝"/>
      <family val="1"/>
      <charset val="128"/>
    </font>
    <font>
      <sz val="10.5"/>
      <color rgb="FF000000"/>
      <name val="HGP行書体"/>
      <family val="4"/>
      <charset val="128"/>
    </font>
    <font>
      <sz val="12"/>
      <color rgb="FF000000"/>
      <name val="HGP行書体"/>
      <family val="4"/>
      <charset val="128"/>
    </font>
    <font>
      <b/>
      <u/>
      <sz val="12"/>
      <color theme="1"/>
      <name val="ＭＳ Ｐゴシック"/>
      <family val="3"/>
      <charset val="128"/>
      <scheme val="minor"/>
    </font>
    <font>
      <sz val="11"/>
      <color rgb="FFFF0000"/>
      <name val="ＭＳ Ｐゴシック"/>
      <family val="2"/>
      <charset val="128"/>
      <scheme val="minor"/>
    </font>
    <font>
      <b/>
      <sz val="12"/>
      <color rgb="FF00B0F0"/>
      <name val="ＭＳ Ｐゴシック"/>
      <family val="3"/>
      <charset val="128"/>
      <scheme val="minor"/>
    </font>
    <font>
      <sz val="11"/>
      <color rgb="FF0070C0"/>
      <name val="ＭＳ Ｐゴシック"/>
      <family val="3"/>
      <charset val="128"/>
      <scheme val="minor"/>
    </font>
    <font>
      <sz val="12"/>
      <color rgb="FF0070C0"/>
      <name val="ＭＳ Ｐゴシック"/>
      <family val="3"/>
      <charset val="128"/>
      <scheme val="minor"/>
    </font>
    <font>
      <b/>
      <u/>
      <sz val="12"/>
      <color rgb="FF0070C0"/>
      <name val="ＭＳ Ｐゴシック"/>
      <family val="3"/>
      <charset val="128"/>
      <scheme val="minor"/>
    </font>
    <font>
      <b/>
      <sz val="12"/>
      <color theme="6" tint="-0.499984740745262"/>
      <name val="ＭＳ Ｐゴシック"/>
      <family val="3"/>
      <charset val="128"/>
      <scheme val="minor"/>
    </font>
    <font>
      <b/>
      <sz val="11"/>
      <color rgb="FFFF0000"/>
      <name val="ＭＳ Ｐゴシック"/>
      <family val="2"/>
      <charset val="128"/>
    </font>
    <font>
      <sz val="6"/>
      <color theme="1"/>
      <name val="HG丸ｺﾞｼｯｸM-PRO"/>
      <family val="3"/>
      <charset val="128"/>
    </font>
    <font>
      <sz val="14"/>
      <color rgb="FFFF0000"/>
      <name val="ＭＳ Ｐゴシック"/>
      <family val="3"/>
      <charset val="128"/>
      <scheme val="minor"/>
    </font>
    <font>
      <sz val="14"/>
      <name val="ＭＳ Ｐゴシック"/>
      <family val="3"/>
      <charset val="128"/>
      <scheme val="minor"/>
    </font>
    <font>
      <sz val="14"/>
      <color rgb="FF0070C0"/>
      <name val="ＭＳ Ｐゴシック"/>
      <family val="3"/>
      <charset val="128"/>
      <scheme val="minor"/>
    </font>
    <font>
      <b/>
      <sz val="14"/>
      <color rgb="FFFF0000"/>
      <name val="ＭＳ Ｐゴシック"/>
      <family val="3"/>
      <charset val="128"/>
      <scheme val="minor"/>
    </font>
    <font>
      <b/>
      <sz val="11"/>
      <color rgb="FFFF0000"/>
      <name val="Segoe UI Symbol"/>
      <family val="2"/>
    </font>
    <font>
      <u/>
      <sz val="11"/>
      <color theme="1"/>
      <name val="ＭＳ Ｐゴシック"/>
      <family val="3"/>
      <charset val="128"/>
      <scheme val="minor"/>
    </font>
    <font>
      <sz val="12"/>
      <color rgb="FF0070C0"/>
      <name val="ＭＳ Ｐゴシック"/>
      <family val="2"/>
      <charset val="128"/>
      <scheme val="minor"/>
    </font>
    <font>
      <b/>
      <sz val="9"/>
      <color theme="1"/>
      <name val="ＭＳ Ｐゴシック"/>
      <family val="3"/>
      <charset val="128"/>
      <scheme val="minor"/>
    </font>
    <font>
      <sz val="11"/>
      <color theme="0"/>
      <name val="HG丸ｺﾞｼｯｸM-PRO"/>
      <family val="3"/>
      <charset val="128"/>
    </font>
  </fonts>
  <fills count="2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EEF4FF"/>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rgb="FFD9D9D9"/>
        <bgColor indexed="64"/>
      </patternFill>
    </fill>
    <fill>
      <patternFill patternType="solid">
        <fgColor theme="6" tint="0.59999389629810485"/>
        <bgColor indexed="64"/>
      </patternFill>
    </fill>
    <fill>
      <patternFill patternType="solid">
        <fgColor rgb="FFFFFF99"/>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style="double">
        <color auto="1"/>
      </bottom>
      <diagonal/>
    </border>
    <border>
      <left style="thin">
        <color auto="1"/>
      </left>
      <right style="thin">
        <color auto="1"/>
      </right>
      <top style="double">
        <color auto="1"/>
      </top>
      <bottom/>
      <diagonal/>
    </border>
    <border>
      <left/>
      <right/>
      <top style="double">
        <color auto="1"/>
      </top>
      <bottom style="thin">
        <color indexed="64"/>
      </bottom>
      <diagonal/>
    </border>
    <border>
      <left/>
      <right style="thin">
        <color auto="1"/>
      </right>
      <top style="double">
        <color auto="1"/>
      </top>
      <bottom style="thin">
        <color indexed="64"/>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style="thin">
        <color indexed="64"/>
      </right>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top style="double">
        <color auto="1"/>
      </top>
      <bottom style="thin">
        <color indexed="64"/>
      </bottom>
      <diagonal/>
    </border>
    <border>
      <left style="thin">
        <color auto="1"/>
      </left>
      <right/>
      <top style="thin">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thin">
        <color auto="1"/>
      </right>
      <top style="double">
        <color auto="1"/>
      </top>
      <bottom style="double">
        <color auto="1"/>
      </bottom>
      <diagonal/>
    </border>
    <border>
      <left style="thin">
        <color auto="1"/>
      </left>
      <right/>
      <top/>
      <bottom/>
      <diagonal/>
    </border>
    <border>
      <left style="thin">
        <color auto="1"/>
      </left>
      <right/>
      <top/>
      <bottom style="thin">
        <color auto="1"/>
      </bottom>
      <diagonal/>
    </border>
    <border>
      <left/>
      <right/>
      <top/>
      <bottom style="medium">
        <color indexed="64"/>
      </bottom>
      <diagonal/>
    </border>
    <border>
      <left style="medium">
        <color indexed="64"/>
      </left>
      <right/>
      <top/>
      <bottom style="medium">
        <color indexed="64"/>
      </bottom>
      <diagonal/>
    </border>
    <border>
      <left/>
      <right/>
      <top style="thin">
        <color indexed="64"/>
      </top>
      <bottom/>
      <diagonal/>
    </border>
    <border>
      <left style="medium">
        <color indexed="64"/>
      </left>
      <right/>
      <top/>
      <bottom/>
      <diagonal/>
    </border>
    <border>
      <left/>
      <right/>
      <top/>
      <bottom style="thin">
        <color auto="1"/>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auto="1"/>
      </right>
      <top/>
      <bottom style="double">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auto="1"/>
      </top>
      <bottom/>
      <diagonal/>
    </border>
    <border>
      <left/>
      <right style="medium">
        <color indexed="64"/>
      </right>
      <top/>
      <bottom style="thin">
        <color auto="1"/>
      </bottom>
      <diagonal/>
    </border>
    <border>
      <left style="thin">
        <color auto="1"/>
      </left>
      <right style="medium">
        <color indexed="64"/>
      </right>
      <top style="thin">
        <color auto="1"/>
      </top>
      <bottom/>
      <diagonal/>
    </border>
    <border>
      <left/>
      <right style="medium">
        <color indexed="64"/>
      </right>
      <top/>
      <bottom style="medium">
        <color indexed="64"/>
      </bottom>
      <diagonal/>
    </border>
    <border>
      <left style="dashed">
        <color auto="1"/>
      </left>
      <right style="thin">
        <color auto="1"/>
      </right>
      <top style="thin">
        <color auto="1"/>
      </top>
      <bottom/>
      <diagonal/>
    </border>
    <border>
      <left style="dashed">
        <color auto="1"/>
      </left>
      <right style="thin">
        <color auto="1"/>
      </right>
      <top/>
      <bottom/>
      <diagonal/>
    </border>
    <border>
      <left style="dashed">
        <color auto="1"/>
      </left>
      <right style="thin">
        <color auto="1"/>
      </right>
      <top/>
      <bottom style="thin">
        <color auto="1"/>
      </bottom>
      <diagonal/>
    </border>
    <border>
      <left style="dashed">
        <color auto="1"/>
      </left>
      <right style="thin">
        <color auto="1"/>
      </right>
      <top/>
      <bottom style="double">
        <color auto="1"/>
      </bottom>
      <diagonal/>
    </border>
    <border>
      <left/>
      <right style="thin">
        <color auto="1"/>
      </right>
      <top/>
      <bottom/>
      <diagonal/>
    </border>
    <border>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diagonalUp="1">
      <left style="thin">
        <color auto="1"/>
      </left>
      <right style="thin">
        <color auto="1"/>
      </right>
      <top style="thin">
        <color auto="1"/>
      </top>
      <bottom style="thin">
        <color auto="1"/>
      </bottom>
      <diagonal style="thin">
        <color auto="1"/>
      </diagonal>
    </border>
    <border diagonalUp="1">
      <left style="thin">
        <color auto="1"/>
      </left>
      <right style="thin">
        <color auto="1"/>
      </right>
      <top/>
      <bottom style="thin">
        <color auto="1"/>
      </bottom>
      <diagonal style="thin">
        <color auto="1"/>
      </diagonal>
    </border>
    <border>
      <left style="thin">
        <color auto="1"/>
      </left>
      <right style="thick">
        <color indexed="64"/>
      </right>
      <top style="thin">
        <color auto="1"/>
      </top>
      <bottom style="thin">
        <color auto="1"/>
      </bottom>
      <diagonal/>
    </border>
    <border>
      <left/>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s>
  <cellStyleXfs count="4">
    <xf numFmtId="0" fontId="0" fillId="0" borderId="0">
      <alignment vertical="center"/>
    </xf>
    <xf numFmtId="38" fontId="4" fillId="0" borderId="0" applyFont="0" applyFill="0" applyBorder="0" applyAlignment="0" applyProtection="0">
      <alignment vertical="center"/>
    </xf>
    <xf numFmtId="0" fontId="9" fillId="0" borderId="0" applyNumberFormat="0" applyFill="0" applyBorder="0" applyAlignment="0" applyProtection="0">
      <alignment vertical="center"/>
    </xf>
    <xf numFmtId="9" fontId="4" fillId="0" borderId="0" applyFont="0" applyFill="0" applyBorder="0" applyAlignment="0" applyProtection="0">
      <alignment vertical="center"/>
    </xf>
  </cellStyleXfs>
  <cellXfs count="637">
    <xf numFmtId="0" fontId="0" fillId="0" borderId="0" xfId="0">
      <alignment vertical="center"/>
    </xf>
    <xf numFmtId="0" fontId="2" fillId="0" borderId="0" xfId="0" applyFont="1" applyProtection="1">
      <alignment vertical="center"/>
      <protection hidden="1"/>
    </xf>
    <xf numFmtId="0" fontId="2" fillId="0" borderId="1" xfId="0" applyFont="1" applyBorder="1" applyAlignment="1" applyProtection="1">
      <alignment horizontal="center" vertical="center"/>
      <protection hidden="1"/>
    </xf>
    <xf numFmtId="0" fontId="2" fillId="0" borderId="1" xfId="0" applyFont="1" applyBorder="1" applyProtection="1">
      <alignment vertical="center"/>
      <protection hidden="1"/>
    </xf>
    <xf numFmtId="38" fontId="2" fillId="3" borderId="1" xfId="1" applyFont="1" applyFill="1" applyBorder="1" applyProtection="1">
      <alignment vertical="center"/>
      <protection hidden="1"/>
    </xf>
    <xf numFmtId="38" fontId="2" fillId="0" borderId="5" xfId="1" applyFont="1" applyBorder="1" applyProtection="1">
      <alignment vertical="center"/>
      <protection hidden="1"/>
    </xf>
    <xf numFmtId="38" fontId="2" fillId="2" borderId="2" xfId="1" applyFont="1" applyFill="1" applyBorder="1" applyProtection="1">
      <alignment vertical="center"/>
      <protection hidden="1"/>
    </xf>
    <xf numFmtId="38" fontId="2" fillId="0" borderId="1" xfId="1" applyFont="1" applyBorder="1" applyProtection="1">
      <alignment vertical="center"/>
      <protection hidden="1"/>
    </xf>
    <xf numFmtId="38" fontId="2" fillId="4" borderId="1" xfId="1" applyFont="1" applyFill="1" applyBorder="1" applyProtection="1">
      <alignment vertical="center"/>
      <protection hidden="1"/>
    </xf>
    <xf numFmtId="38" fontId="5" fillId="4" borderId="6" xfId="1" applyFont="1" applyFill="1" applyBorder="1" applyProtection="1">
      <alignment vertical="center"/>
      <protection hidden="1"/>
    </xf>
    <xf numFmtId="38" fontId="5" fillId="3" borderId="3" xfId="1" applyFont="1" applyFill="1" applyBorder="1" applyProtection="1">
      <alignment vertical="center"/>
      <protection hidden="1"/>
    </xf>
    <xf numFmtId="38" fontId="2" fillId="4" borderId="2" xfId="1" applyFont="1" applyFill="1" applyBorder="1" applyProtection="1">
      <alignment vertical="center"/>
      <protection hidden="1"/>
    </xf>
    <xf numFmtId="176" fontId="2" fillId="3" borderId="4" xfId="1" applyNumberFormat="1" applyFont="1" applyFill="1" applyBorder="1" applyProtection="1">
      <alignment vertical="center"/>
      <protection hidden="1"/>
    </xf>
    <xf numFmtId="0" fontId="5" fillId="3" borderId="3" xfId="1" applyNumberFormat="1" applyFont="1" applyFill="1" applyBorder="1" applyProtection="1">
      <alignment vertical="center"/>
      <protection hidden="1"/>
    </xf>
    <xf numFmtId="0" fontId="0" fillId="0" borderId="1" xfId="0" applyBorder="1">
      <alignment vertical="center"/>
    </xf>
    <xf numFmtId="0" fontId="11" fillId="0" borderId="0" xfId="0" applyFont="1">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25" xfId="0" applyBorder="1">
      <alignment vertical="center"/>
    </xf>
    <xf numFmtId="38" fontId="0" fillId="0" borderId="0" xfId="1" applyFont="1">
      <alignment vertical="center"/>
    </xf>
    <xf numFmtId="0" fontId="18" fillId="0" borderId="0" xfId="0" applyFont="1">
      <alignment vertical="center"/>
    </xf>
    <xf numFmtId="0" fontId="0" fillId="5" borderId="1" xfId="0" applyFill="1" applyBorder="1" applyAlignment="1">
      <alignment horizontal="center" vertical="center"/>
    </xf>
    <xf numFmtId="0" fontId="18" fillId="0" borderId="0" xfId="0" applyFont="1" applyAlignment="1">
      <alignment horizontal="center" vertical="center"/>
    </xf>
    <xf numFmtId="0" fontId="9" fillId="0" borderId="0" xfId="2">
      <alignment vertical="center"/>
    </xf>
    <xf numFmtId="179" fontId="27" fillId="0" borderId="1" xfId="0" applyNumberFormat="1" applyFont="1" applyBorder="1" applyAlignment="1">
      <alignment horizontal="center" vertical="center"/>
    </xf>
    <xf numFmtId="0" fontId="0" fillId="0" borderId="1" xfId="0" applyBorder="1" applyAlignment="1">
      <alignment horizontal="center" vertical="center" wrapText="1"/>
    </xf>
    <xf numFmtId="177" fontId="0" fillId="5" borderId="1" xfId="0" applyNumberFormat="1" applyFill="1" applyBorder="1">
      <alignment vertical="center"/>
    </xf>
    <xf numFmtId="0" fontId="0" fillId="5" borderId="1" xfId="0" applyFill="1" applyBorder="1">
      <alignment vertical="center"/>
    </xf>
    <xf numFmtId="38" fontId="0" fillId="0" borderId="0" xfId="0" applyNumberFormat="1">
      <alignment vertical="center"/>
    </xf>
    <xf numFmtId="0" fontId="0" fillId="0" borderId="27" xfId="0" applyBorder="1">
      <alignment vertical="center"/>
    </xf>
    <xf numFmtId="0" fontId="0" fillId="0" borderId="29" xfId="0" applyBorder="1">
      <alignment vertical="center"/>
    </xf>
    <xf numFmtId="0" fontId="0" fillId="0" borderId="0" xfId="0" applyAlignment="1">
      <alignment vertical="center" wrapText="1"/>
    </xf>
    <xf numFmtId="178" fontId="0" fillId="5" borderId="1" xfId="3" applyNumberFormat="1" applyFont="1" applyFill="1" applyBorder="1">
      <alignment vertical="center"/>
    </xf>
    <xf numFmtId="0" fontId="0" fillId="10" borderId="1" xfId="0" applyFill="1" applyBorder="1">
      <alignment vertical="center"/>
    </xf>
    <xf numFmtId="177" fontId="0" fillId="10" borderId="1" xfId="0" applyNumberFormat="1" applyFill="1" applyBorder="1">
      <alignment vertical="center"/>
    </xf>
    <xf numFmtId="178" fontId="0" fillId="10" borderId="1" xfId="3" applyNumberFormat="1" applyFont="1" applyFill="1" applyBorder="1">
      <alignment vertical="center"/>
    </xf>
    <xf numFmtId="0" fontId="31" fillId="10" borderId="1" xfId="0" applyFont="1" applyFill="1" applyBorder="1" applyAlignment="1">
      <alignment horizontal="center" vertical="center"/>
    </xf>
    <xf numFmtId="180" fontId="11" fillId="10" borderId="1" xfId="0" applyNumberFormat="1" applyFont="1" applyFill="1" applyBorder="1" applyAlignment="1">
      <alignment horizontal="center" vertical="center"/>
    </xf>
    <xf numFmtId="0" fontId="0" fillId="10" borderId="26" xfId="0" applyFill="1" applyBorder="1">
      <alignment vertical="center"/>
    </xf>
    <xf numFmtId="0" fontId="0" fillId="10" borderId="28" xfId="0" applyFill="1" applyBorder="1">
      <alignment vertical="center"/>
    </xf>
    <xf numFmtId="0" fontId="0" fillId="11" borderId="26" xfId="0" applyFill="1" applyBorder="1">
      <alignment vertical="center"/>
    </xf>
    <xf numFmtId="0" fontId="0" fillId="11" borderId="28" xfId="0" applyFill="1" applyBorder="1">
      <alignment vertical="center"/>
    </xf>
    <xf numFmtId="0" fontId="0" fillId="12" borderId="26" xfId="0" applyFill="1" applyBorder="1">
      <alignment vertical="center"/>
    </xf>
    <xf numFmtId="0" fontId="0" fillId="12" borderId="28" xfId="0" applyFill="1" applyBorder="1">
      <alignment vertical="center"/>
    </xf>
    <xf numFmtId="0" fontId="0" fillId="8" borderId="26" xfId="0" applyFill="1" applyBorder="1">
      <alignment vertical="center"/>
    </xf>
    <xf numFmtId="0" fontId="0" fillId="8" borderId="28" xfId="0" applyFill="1"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177" fontId="0" fillId="10" borderId="38" xfId="0" applyNumberFormat="1" applyFill="1" applyBorder="1">
      <alignment vertical="center"/>
    </xf>
    <xf numFmtId="177" fontId="0" fillId="10" borderId="39" xfId="0" applyNumberFormat="1" applyFill="1" applyBorder="1">
      <alignment vertical="center"/>
    </xf>
    <xf numFmtId="177" fontId="0" fillId="11" borderId="38" xfId="0" applyNumberFormat="1" applyFill="1" applyBorder="1">
      <alignment vertical="center"/>
    </xf>
    <xf numFmtId="177" fontId="0" fillId="11" borderId="39" xfId="0" applyNumberFormat="1" applyFill="1" applyBorder="1">
      <alignment vertical="center"/>
    </xf>
    <xf numFmtId="0" fontId="0" fillId="8" borderId="37" xfId="0" applyFill="1" applyBorder="1">
      <alignment vertical="center"/>
    </xf>
    <xf numFmtId="177" fontId="0" fillId="8" borderId="38" xfId="0" applyNumberFormat="1" applyFill="1" applyBorder="1">
      <alignment vertical="center"/>
    </xf>
    <xf numFmtId="0" fontId="0" fillId="8" borderId="30" xfId="0" applyFill="1" applyBorder="1">
      <alignment vertical="center"/>
    </xf>
    <xf numFmtId="177" fontId="0" fillId="8" borderId="39" xfId="0" applyNumberFormat="1" applyFill="1" applyBorder="1">
      <alignment vertical="center"/>
    </xf>
    <xf numFmtId="177" fontId="15" fillId="13" borderId="40" xfId="0" applyNumberFormat="1" applyFont="1" applyFill="1" applyBorder="1">
      <alignment vertical="center"/>
    </xf>
    <xf numFmtId="177" fontId="15" fillId="13" borderId="31" xfId="0" applyNumberFormat="1" applyFont="1" applyFill="1" applyBorder="1">
      <alignment vertical="center"/>
    </xf>
    <xf numFmtId="0" fontId="0" fillId="0" borderId="24" xfId="0" applyBorder="1">
      <alignment vertical="center"/>
    </xf>
    <xf numFmtId="0" fontId="0" fillId="0" borderId="41" xfId="0" applyBorder="1">
      <alignment vertical="center"/>
    </xf>
    <xf numFmtId="0" fontId="0" fillId="0" borderId="0" xfId="0" applyAlignment="1">
      <alignment horizontal="left" vertical="center" wrapText="1"/>
    </xf>
    <xf numFmtId="0" fontId="9" fillId="0" borderId="0" xfId="2" applyAlignment="1">
      <alignment horizontal="center" vertical="center"/>
    </xf>
    <xf numFmtId="0" fontId="9" fillId="0" borderId="0" xfId="2" applyAlignment="1">
      <alignment horizontal="right"/>
    </xf>
    <xf numFmtId="182" fontId="0" fillId="0" borderId="1" xfId="0" applyNumberFormat="1" applyBorder="1">
      <alignment vertical="center"/>
    </xf>
    <xf numFmtId="0" fontId="39" fillId="0" borderId="14" xfId="0" applyFont="1" applyBorder="1" applyAlignment="1">
      <alignment horizontal="right" vertical="center"/>
    </xf>
    <xf numFmtId="0" fontId="39" fillId="0" borderId="0" xfId="0" applyFont="1">
      <alignment vertical="center"/>
    </xf>
    <xf numFmtId="0" fontId="3" fillId="0" borderId="0" xfId="0" applyFont="1" applyProtection="1">
      <alignment vertical="center"/>
      <protection hidden="1"/>
    </xf>
    <xf numFmtId="0" fontId="17" fillId="0" borderId="0" xfId="0" applyFont="1" applyProtection="1">
      <alignment vertical="center"/>
      <protection hidden="1"/>
    </xf>
    <xf numFmtId="0" fontId="0" fillId="0" borderId="0" xfId="0" applyProtection="1">
      <alignment vertical="center"/>
      <protection hidden="1"/>
    </xf>
    <xf numFmtId="0" fontId="9" fillId="0" borderId="0" xfId="2" applyAlignment="1" applyProtection="1">
      <alignment vertical="center"/>
      <protection hidden="1"/>
    </xf>
    <xf numFmtId="0" fontId="40" fillId="0" borderId="0" xfId="0" applyFont="1" applyProtection="1">
      <alignment vertical="center"/>
      <protection hidden="1"/>
    </xf>
    <xf numFmtId="0" fontId="2" fillId="0" borderId="15" xfId="0" applyFont="1" applyBorder="1" applyAlignment="1" applyProtection="1">
      <alignment horizontal="center" vertical="center"/>
      <protection hidden="1"/>
    </xf>
    <xf numFmtId="0" fontId="2" fillId="0" borderId="7" xfId="0" applyFont="1" applyBorder="1" applyAlignment="1" applyProtection="1">
      <alignment horizontal="center" vertical="center" shrinkToFit="1"/>
      <protection hidden="1"/>
    </xf>
    <xf numFmtId="0" fontId="2" fillId="0" borderId="15" xfId="0" applyFont="1" applyBorder="1" applyAlignment="1" applyProtection="1">
      <alignment horizontal="center" vertical="center" shrinkToFit="1"/>
      <protection hidden="1"/>
    </xf>
    <xf numFmtId="0" fontId="2" fillId="0" borderId="3" xfId="0" applyFont="1" applyBorder="1" applyAlignment="1" applyProtection="1">
      <alignment horizontal="center" vertical="center" shrinkToFit="1"/>
      <protection hidden="1"/>
    </xf>
    <xf numFmtId="0" fontId="2" fillId="0" borderId="15" xfId="0" applyFont="1" applyBorder="1" applyAlignment="1" applyProtection="1">
      <alignment vertical="center" textRotation="255"/>
      <protection hidden="1"/>
    </xf>
    <xf numFmtId="0" fontId="2" fillId="0" borderId="3" xfId="0" applyFont="1" applyBorder="1" applyAlignment="1" applyProtection="1">
      <alignment horizontal="right" vertical="center"/>
      <protection hidden="1"/>
    </xf>
    <xf numFmtId="0" fontId="2" fillId="4" borderId="16" xfId="0" applyFont="1" applyFill="1" applyBorder="1" applyAlignment="1" applyProtection="1">
      <alignment horizontal="left" vertical="center"/>
      <protection hidden="1"/>
    </xf>
    <xf numFmtId="0" fontId="2" fillId="3" borderId="13" xfId="0" applyFont="1" applyFill="1" applyBorder="1" applyAlignment="1" applyProtection="1">
      <alignment horizontal="left" vertical="center"/>
      <protection hidden="1"/>
    </xf>
    <xf numFmtId="0" fontId="2" fillId="3" borderId="16" xfId="0" applyFont="1" applyFill="1" applyBorder="1" applyAlignment="1" applyProtection="1">
      <alignment horizontal="left" vertical="center"/>
      <protection hidden="1"/>
    </xf>
    <xf numFmtId="0" fontId="2" fillId="3" borderId="14" xfId="0" applyFont="1" applyFill="1" applyBorder="1" applyAlignment="1" applyProtection="1">
      <alignment horizontal="left" vertical="center"/>
      <protection hidden="1"/>
    </xf>
    <xf numFmtId="0" fontId="2" fillId="4" borderId="13" xfId="0" applyFont="1" applyFill="1" applyBorder="1" applyAlignment="1" applyProtection="1">
      <alignment horizontal="left" vertical="center"/>
      <protection hidden="1"/>
    </xf>
    <xf numFmtId="178" fontId="2" fillId="5" borderId="14" xfId="3" applyNumberFormat="1" applyFont="1" applyFill="1" applyBorder="1" applyAlignment="1" applyProtection="1">
      <alignment horizontal="left" vertical="center"/>
      <protection hidden="1"/>
    </xf>
    <xf numFmtId="38" fontId="2" fillId="3" borderId="3" xfId="1" applyFont="1" applyFill="1" applyBorder="1" applyProtection="1">
      <alignment vertical="center"/>
      <protection hidden="1"/>
    </xf>
    <xf numFmtId="0" fontId="10" fillId="0" borderId="0" xfId="2" applyFont="1" applyProtection="1">
      <alignment vertical="center"/>
      <protection hidden="1"/>
    </xf>
    <xf numFmtId="0" fontId="49" fillId="0" borderId="0" xfId="0" applyFont="1">
      <alignment vertical="center"/>
    </xf>
    <xf numFmtId="0" fontId="50" fillId="0" borderId="0" xfId="0" applyFont="1">
      <alignment vertical="center"/>
    </xf>
    <xf numFmtId="0" fontId="51" fillId="0" borderId="0" xfId="0" applyFont="1" applyProtection="1">
      <alignment vertical="center"/>
      <protection hidden="1"/>
    </xf>
    <xf numFmtId="0" fontId="2" fillId="0" borderId="13" xfId="0" applyFont="1" applyBorder="1" applyAlignment="1" applyProtection="1">
      <alignment horizontal="center" vertical="center"/>
      <protection hidden="1"/>
    </xf>
    <xf numFmtId="0" fontId="2" fillId="0" borderId="14" xfId="0" applyFont="1" applyBorder="1" applyAlignment="1" applyProtection="1">
      <alignment horizontal="right" vertical="center"/>
      <protection hidden="1"/>
    </xf>
    <xf numFmtId="0" fontId="0" fillId="0" borderId="49" xfId="0" applyBorder="1" applyAlignment="1" applyProtection="1">
      <alignment horizontal="left" vertical="center"/>
      <protection hidden="1"/>
    </xf>
    <xf numFmtId="0" fontId="0" fillId="0" borderId="49" xfId="0" applyBorder="1" applyProtection="1">
      <alignment vertical="center"/>
      <protection hidden="1"/>
    </xf>
    <xf numFmtId="0" fontId="0" fillId="0" borderId="30" xfId="0" applyBorder="1" applyProtection="1">
      <alignment vertical="center"/>
      <protection hidden="1"/>
    </xf>
    <xf numFmtId="0" fontId="0" fillId="0" borderId="51" xfId="0" applyBorder="1" applyProtection="1">
      <alignment vertical="center"/>
      <protection hidden="1"/>
    </xf>
    <xf numFmtId="0" fontId="0" fillId="0" borderId="25" xfId="0" applyBorder="1" applyProtection="1">
      <alignment vertical="center"/>
      <protection hidden="1"/>
    </xf>
    <xf numFmtId="0" fontId="0" fillId="0" borderId="49" xfId="0" applyBorder="1" applyAlignment="1" applyProtection="1">
      <alignment horizontal="center" vertical="center"/>
      <protection hidden="1"/>
    </xf>
    <xf numFmtId="38" fontId="0" fillId="0" borderId="54" xfId="1" applyFont="1" applyBorder="1" applyProtection="1">
      <alignment vertical="center"/>
      <protection hidden="1"/>
    </xf>
    <xf numFmtId="0" fontId="0" fillId="0" borderId="27" xfId="0" applyBorder="1" applyProtection="1">
      <alignment vertical="center"/>
      <protection hidden="1"/>
    </xf>
    <xf numFmtId="0" fontId="0" fillId="0" borderId="56" xfId="0" applyBorder="1" applyProtection="1">
      <alignment vertical="center"/>
      <protection hidden="1"/>
    </xf>
    <xf numFmtId="0" fontId="0" fillId="0" borderId="55" xfId="0" applyBorder="1" applyProtection="1">
      <alignment vertical="center"/>
      <protection hidden="1"/>
    </xf>
    <xf numFmtId="0" fontId="0" fillId="0" borderId="29" xfId="0" applyBorder="1" applyProtection="1">
      <alignment vertical="center"/>
      <protection hidden="1"/>
    </xf>
    <xf numFmtId="38" fontId="0" fillId="0" borderId="54" xfId="0" applyNumberFormat="1" applyBorder="1" applyProtection="1">
      <alignment vertical="center"/>
      <protection hidden="1"/>
    </xf>
    <xf numFmtId="178" fontId="0" fillId="0" borderId="54" xfId="3" applyNumberFormat="1" applyFont="1" applyBorder="1" applyProtection="1">
      <alignment vertical="center"/>
      <protection hidden="1"/>
    </xf>
    <xf numFmtId="0" fontId="18" fillId="0" borderId="0" xfId="0" applyFont="1" applyAlignment="1" applyProtection="1">
      <alignment horizontal="center" vertical="center"/>
      <protection hidden="1"/>
    </xf>
    <xf numFmtId="0" fontId="18" fillId="0" borderId="0" xfId="0" applyFont="1" applyProtection="1">
      <alignment vertical="center"/>
      <protection hidden="1"/>
    </xf>
    <xf numFmtId="0" fontId="43" fillId="0" borderId="0" xfId="0" applyFont="1" applyProtection="1">
      <alignment vertical="center"/>
      <protection hidden="1"/>
    </xf>
    <xf numFmtId="38" fontId="0" fillId="0" borderId="0" xfId="1" applyFont="1" applyProtection="1">
      <alignment vertical="center"/>
      <protection hidden="1"/>
    </xf>
    <xf numFmtId="2" fontId="0" fillId="0" borderId="0" xfId="0" applyNumberFormat="1" applyProtection="1">
      <alignment vertical="center"/>
      <protection hidden="1"/>
    </xf>
    <xf numFmtId="0" fontId="12" fillId="0" borderId="0" xfId="0" applyFont="1" applyProtection="1">
      <alignment vertical="center"/>
      <protection hidden="1"/>
    </xf>
    <xf numFmtId="183" fontId="0" fillId="0" borderId="0" xfId="0" applyNumberFormat="1" applyProtection="1">
      <alignment vertical="center"/>
      <protection hidden="1"/>
    </xf>
    <xf numFmtId="0" fontId="5" fillId="3" borderId="6" xfId="1" applyNumberFormat="1" applyFont="1" applyFill="1" applyBorder="1" applyProtection="1">
      <alignment vertical="center"/>
      <protection hidden="1"/>
    </xf>
    <xf numFmtId="0" fontId="2" fillId="3" borderId="1" xfId="0" applyFont="1" applyFill="1" applyBorder="1" applyProtection="1">
      <alignment vertical="center"/>
      <protection hidden="1"/>
    </xf>
    <xf numFmtId="0" fontId="0" fillId="0" borderId="1" xfId="0" applyBorder="1" applyAlignment="1" applyProtection="1">
      <alignment horizontal="center" vertical="center"/>
      <protection hidden="1"/>
    </xf>
    <xf numFmtId="182" fontId="27" fillId="14" borderId="1" xfId="0" applyNumberFormat="1" applyFont="1" applyFill="1" applyBorder="1" applyAlignment="1" applyProtection="1">
      <alignment horizontal="center" vertical="center"/>
      <protection locked="0"/>
    </xf>
    <xf numFmtId="182" fontId="0" fillId="14" borderId="1" xfId="0" applyNumberFormat="1" applyFill="1" applyBorder="1" applyProtection="1">
      <alignment vertical="center"/>
      <protection locked="0"/>
    </xf>
    <xf numFmtId="181" fontId="0" fillId="14" borderId="1" xfId="0" applyNumberFormat="1" applyFill="1" applyBorder="1" applyAlignment="1" applyProtection="1">
      <alignment horizontal="center" vertical="center"/>
      <protection locked="0"/>
    </xf>
    <xf numFmtId="0" fontId="0" fillId="0" borderId="0" xfId="0" applyAlignment="1" applyProtection="1">
      <alignment horizontal="center" vertical="center"/>
      <protection hidden="1"/>
    </xf>
    <xf numFmtId="0" fontId="28" fillId="0" borderId="0" xfId="2" applyFont="1" applyProtection="1">
      <alignment vertical="center"/>
      <protection hidden="1"/>
    </xf>
    <xf numFmtId="0" fontId="0" fillId="0" borderId="1" xfId="0" applyBorder="1" applyAlignment="1" applyProtection="1">
      <alignment horizontal="center" vertical="center" wrapText="1"/>
      <protection hidden="1"/>
    </xf>
    <xf numFmtId="179" fontId="27" fillId="0" borderId="1" xfId="0" applyNumberFormat="1" applyFont="1" applyBorder="1" applyAlignment="1" applyProtection="1">
      <alignment horizontal="center" vertical="center"/>
      <protection hidden="1"/>
    </xf>
    <xf numFmtId="0" fontId="9" fillId="0" borderId="0" xfId="2" applyProtection="1">
      <alignment vertical="center"/>
      <protection hidden="1"/>
    </xf>
    <xf numFmtId="182" fontId="38" fillId="0" borderId="1" xfId="0" applyNumberFormat="1" applyFont="1" applyBorder="1" applyProtection="1">
      <alignment vertical="center"/>
      <protection hidden="1"/>
    </xf>
    <xf numFmtId="0" fontId="37" fillId="0" borderId="0" xfId="0" applyFont="1" applyProtection="1">
      <alignment vertical="center"/>
      <protection hidden="1"/>
    </xf>
    <xf numFmtId="182" fontId="11" fillId="14" borderId="1" xfId="0" applyNumberFormat="1" applyFont="1" applyFill="1" applyBorder="1" applyProtection="1">
      <alignment vertical="center"/>
      <protection locked="0"/>
    </xf>
    <xf numFmtId="181" fontId="11" fillId="14" borderId="1" xfId="0" applyNumberFormat="1" applyFont="1" applyFill="1" applyBorder="1" applyAlignment="1" applyProtection="1">
      <alignment horizontal="center" vertical="center"/>
      <protection locked="0"/>
    </xf>
    <xf numFmtId="0" fontId="44" fillId="0" borderId="0" xfId="0" applyFont="1" applyProtection="1">
      <alignment vertical="center"/>
      <protection hidden="1"/>
    </xf>
    <xf numFmtId="0" fontId="0" fillId="14" borderId="1" xfId="0" applyFill="1" applyBorder="1" applyProtection="1">
      <alignment vertical="center"/>
      <protection hidden="1"/>
    </xf>
    <xf numFmtId="0" fontId="11" fillId="0" borderId="0" xfId="0" applyFont="1" applyProtection="1">
      <alignment vertical="center"/>
      <protection hidden="1"/>
    </xf>
    <xf numFmtId="0" fontId="26" fillId="0" borderId="1" xfId="0" applyFont="1" applyBorder="1" applyAlignment="1" applyProtection="1">
      <alignment horizontal="center" vertical="center"/>
      <protection hidden="1"/>
    </xf>
    <xf numFmtId="182" fontId="26" fillId="0" borderId="1" xfId="0" applyNumberFormat="1" applyFont="1" applyBorder="1" applyAlignment="1" applyProtection="1">
      <alignment horizontal="right" vertical="center"/>
      <protection hidden="1"/>
    </xf>
    <xf numFmtId="179" fontId="11" fillId="0" borderId="1" xfId="0" applyNumberFormat="1" applyFont="1" applyBorder="1" applyAlignment="1" applyProtection="1">
      <alignment horizontal="right" vertical="center"/>
      <protection hidden="1"/>
    </xf>
    <xf numFmtId="0" fontId="26" fillId="0" borderId="1" xfId="0" applyFont="1" applyBorder="1" applyAlignment="1" applyProtection="1">
      <alignment horizontal="right" vertical="center"/>
      <protection hidden="1"/>
    </xf>
    <xf numFmtId="179" fontId="0" fillId="0" borderId="0" xfId="0" applyNumberFormat="1" applyAlignment="1" applyProtection="1">
      <alignment horizontal="right" vertical="center"/>
      <protection hidden="1"/>
    </xf>
    <xf numFmtId="179" fontId="0" fillId="0" borderId="0" xfId="0" applyNumberFormat="1" applyProtection="1">
      <alignment vertical="center"/>
      <protection hidden="1"/>
    </xf>
    <xf numFmtId="177" fontId="0" fillId="0" borderId="0" xfId="0" applyNumberFormat="1" applyProtection="1">
      <alignment vertical="center"/>
      <protection hidden="1"/>
    </xf>
    <xf numFmtId="0" fontId="9" fillId="0" borderId="0" xfId="2" applyFill="1" applyProtection="1">
      <alignment vertical="center"/>
      <protection hidden="1"/>
    </xf>
    <xf numFmtId="0" fontId="16" fillId="0" borderId="0" xfId="0" applyFont="1" applyProtection="1">
      <alignment vertical="center"/>
      <protection hidden="1"/>
    </xf>
    <xf numFmtId="179" fontId="11" fillId="14" borderId="1" xfId="0" applyNumberFormat="1" applyFont="1" applyFill="1" applyBorder="1" applyProtection="1">
      <alignment vertical="center"/>
      <protection locked="0"/>
    </xf>
    <xf numFmtId="177" fontId="11" fillId="14" borderId="1" xfId="0" applyNumberFormat="1" applyFont="1" applyFill="1" applyBorder="1" applyProtection="1">
      <alignment vertical="center"/>
      <protection locked="0"/>
    </xf>
    <xf numFmtId="0" fontId="0" fillId="0" borderId="1" xfId="0" applyBorder="1" applyAlignment="1" applyProtection="1">
      <alignment horizontal="right" vertical="center"/>
      <protection hidden="1"/>
    </xf>
    <xf numFmtId="0" fontId="0" fillId="0" borderId="1" xfId="0" applyBorder="1" applyProtection="1">
      <alignment vertical="center"/>
      <protection hidden="1"/>
    </xf>
    <xf numFmtId="0" fontId="0" fillId="0" borderId="13" xfId="0" applyBorder="1" applyAlignment="1" applyProtection="1">
      <alignment horizontal="left" vertical="center"/>
      <protection hidden="1"/>
    </xf>
    <xf numFmtId="0" fontId="0" fillId="0" borderId="14" xfId="0" applyBorder="1" applyAlignment="1" applyProtection="1">
      <alignment horizontal="left" vertical="center"/>
      <protection hidden="1"/>
    </xf>
    <xf numFmtId="0" fontId="0" fillId="0" borderId="33" xfId="0" applyBorder="1" applyProtection="1">
      <alignment vertical="center"/>
      <protection hidden="1"/>
    </xf>
    <xf numFmtId="0" fontId="17" fillId="0" borderId="1" xfId="0" applyFont="1" applyBorder="1" applyAlignment="1" applyProtection="1">
      <alignment horizontal="center" vertical="center"/>
      <protection hidden="1"/>
    </xf>
    <xf numFmtId="177" fontId="0" fillId="0" borderId="1" xfId="0" applyNumberFormat="1" applyBorder="1" applyProtection="1">
      <alignment vertical="center"/>
      <protection hidden="1"/>
    </xf>
    <xf numFmtId="38" fontId="17" fillId="0" borderId="1" xfId="0" applyNumberFormat="1" applyFont="1" applyBorder="1" applyProtection="1">
      <alignment vertical="center"/>
      <protection hidden="1"/>
    </xf>
    <xf numFmtId="38" fontId="26" fillId="0" borderId="14" xfId="1" applyFont="1" applyBorder="1" applyProtection="1">
      <alignment vertical="center"/>
      <protection hidden="1"/>
    </xf>
    <xf numFmtId="38" fontId="26" fillId="0" borderId="1" xfId="1" applyFont="1" applyBorder="1" applyProtection="1">
      <alignment vertical="center"/>
      <protection hidden="1"/>
    </xf>
    <xf numFmtId="0" fontId="26" fillId="0" borderId="1" xfId="0" applyFont="1" applyBorder="1" applyProtection="1">
      <alignment vertical="center"/>
      <protection hidden="1"/>
    </xf>
    <xf numFmtId="0" fontId="0" fillId="0" borderId="0" xfId="0" applyAlignment="1" applyProtection="1">
      <alignment horizontal="left" vertical="center"/>
      <protection hidden="1"/>
    </xf>
    <xf numFmtId="0" fontId="41" fillId="0" borderId="1" xfId="0" applyFont="1" applyBorder="1" applyProtection="1">
      <alignment vertical="center"/>
      <protection hidden="1"/>
    </xf>
    <xf numFmtId="0" fontId="42" fillId="0" borderId="46" xfId="0" applyFont="1" applyBorder="1" applyProtection="1">
      <alignment vertical="center"/>
      <protection hidden="1"/>
    </xf>
    <xf numFmtId="0" fontId="2" fillId="0" borderId="2" xfId="0" applyFont="1" applyBorder="1" applyAlignment="1" applyProtection="1">
      <alignment horizontal="center" vertical="center"/>
      <protection hidden="1"/>
    </xf>
    <xf numFmtId="0" fontId="0" fillId="5" borderId="1" xfId="0" applyFill="1" applyBorder="1" applyProtection="1">
      <alignment vertical="center"/>
      <protection hidden="1"/>
    </xf>
    <xf numFmtId="0" fontId="0" fillId="5" borderId="1" xfId="0" applyFill="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5" borderId="69" xfId="0" applyFill="1" applyBorder="1" applyAlignment="1" applyProtection="1">
      <alignment horizontal="right" vertical="center"/>
      <protection hidden="1"/>
    </xf>
    <xf numFmtId="0" fontId="0" fillId="0" borderId="48" xfId="0" applyBorder="1" applyAlignment="1" applyProtection="1">
      <alignment horizontal="center" vertical="center"/>
      <protection hidden="1"/>
    </xf>
    <xf numFmtId="0" fontId="0" fillId="14" borderId="70" xfId="0" applyFill="1" applyBorder="1" applyAlignment="1" applyProtection="1">
      <alignment horizontal="right" vertical="center"/>
      <protection hidden="1"/>
    </xf>
    <xf numFmtId="0" fontId="0" fillId="0" borderId="63" xfId="0" applyBorder="1" applyProtection="1">
      <alignment vertical="center"/>
      <protection hidden="1"/>
    </xf>
    <xf numFmtId="177" fontId="0" fillId="14" borderId="70" xfId="0" applyNumberFormat="1" applyFill="1" applyBorder="1" applyAlignment="1" applyProtection="1">
      <alignment horizontal="right" vertical="center"/>
      <protection hidden="1"/>
    </xf>
    <xf numFmtId="177" fontId="0" fillId="0" borderId="67" xfId="0" applyNumberFormat="1" applyBorder="1" applyProtection="1">
      <alignment vertical="center"/>
      <protection hidden="1"/>
    </xf>
    <xf numFmtId="177" fontId="0" fillId="0" borderId="64" xfId="0" applyNumberFormat="1" applyBorder="1" applyProtection="1">
      <alignment vertical="center"/>
      <protection hidden="1"/>
    </xf>
    <xf numFmtId="177" fontId="0" fillId="0" borderId="54" xfId="0" applyNumberFormat="1" applyBorder="1" applyProtection="1">
      <alignmen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17" fillId="0" borderId="0" xfId="0" applyFont="1" applyAlignment="1" applyProtection="1">
      <alignment horizontal="center" vertical="center"/>
      <protection hidden="1"/>
    </xf>
    <xf numFmtId="14" fontId="17" fillId="0" borderId="0" xfId="0" applyNumberFormat="1" applyFont="1" applyAlignment="1" applyProtection="1">
      <alignment horizontal="center" vertical="center"/>
      <protection hidden="1"/>
    </xf>
    <xf numFmtId="184" fontId="0" fillId="0" borderId="1" xfId="0" applyNumberFormat="1" applyBorder="1" applyProtection="1">
      <alignment vertical="center"/>
      <protection hidden="1"/>
    </xf>
    <xf numFmtId="14" fontId="0" fillId="14" borderId="1" xfId="0" applyNumberFormat="1" applyFill="1" applyBorder="1" applyAlignment="1" applyProtection="1">
      <alignment horizontal="center" vertical="center"/>
      <protection locked="0"/>
    </xf>
    <xf numFmtId="0" fontId="62" fillId="0" borderId="1" xfId="0" applyFont="1" applyBorder="1" applyAlignment="1" applyProtection="1">
      <alignment horizontal="center" vertical="center"/>
      <protection hidden="1"/>
    </xf>
    <xf numFmtId="177" fontId="0" fillId="14" borderId="1" xfId="0" applyNumberFormat="1" applyFill="1" applyBorder="1" applyAlignment="1" applyProtection="1">
      <alignment horizontal="center" vertical="center"/>
      <protection locked="0"/>
    </xf>
    <xf numFmtId="177" fontId="12" fillId="0" borderId="1" xfId="0" applyNumberFormat="1" applyFont="1" applyBorder="1" applyAlignment="1" applyProtection="1">
      <alignment horizontal="center" vertical="center"/>
      <protection hidden="1"/>
    </xf>
    <xf numFmtId="0" fontId="27" fillId="0" borderId="0" xfId="0" applyFont="1" applyProtection="1">
      <alignment vertical="center"/>
      <protection hidden="1"/>
    </xf>
    <xf numFmtId="0" fontId="20" fillId="0" borderId="0" xfId="0" applyFont="1" applyAlignment="1" applyProtection="1">
      <alignment horizontal="center" vertical="center" wrapText="1"/>
      <protection hidden="1"/>
    </xf>
    <xf numFmtId="0" fontId="64" fillId="0" borderId="0" xfId="0" applyFont="1" applyAlignment="1" applyProtection="1">
      <alignment horizontal="center" vertical="center" wrapText="1"/>
      <protection hidden="1"/>
    </xf>
    <xf numFmtId="0" fontId="21" fillId="0" borderId="0" xfId="0" applyFont="1" applyAlignment="1" applyProtection="1">
      <alignment vertical="center" wrapText="1"/>
      <protection hidden="1"/>
    </xf>
    <xf numFmtId="38" fontId="15" fillId="0" borderId="1" xfId="1" applyFont="1" applyBorder="1" applyProtection="1">
      <alignment vertical="center"/>
      <protection hidden="1"/>
    </xf>
    <xf numFmtId="0" fontId="15" fillId="0" borderId="1" xfId="0" applyFont="1" applyBorder="1" applyProtection="1">
      <alignment vertical="center"/>
      <protection hidden="1"/>
    </xf>
    <xf numFmtId="38" fontId="15" fillId="0" borderId="0" xfId="1" applyFont="1" applyProtection="1">
      <alignment vertical="center"/>
      <protection hidden="1"/>
    </xf>
    <xf numFmtId="0" fontId="22" fillId="0" borderId="0" xfId="0" applyFont="1" applyProtection="1">
      <alignment vertical="center"/>
      <protection hidden="1"/>
    </xf>
    <xf numFmtId="0" fontId="24" fillId="7" borderId="0" xfId="0" applyFont="1" applyFill="1" applyAlignment="1" applyProtection="1">
      <alignment horizontal="center" vertical="center" wrapText="1"/>
      <protection hidden="1"/>
    </xf>
    <xf numFmtId="2" fontId="15" fillId="0" borderId="1" xfId="0" applyNumberFormat="1" applyFont="1" applyBorder="1" applyProtection="1">
      <alignment vertical="center"/>
      <protection hidden="1"/>
    </xf>
    <xf numFmtId="9" fontId="25" fillId="6" borderId="0" xfId="3" applyFont="1" applyFill="1" applyAlignment="1" applyProtection="1">
      <alignment horizontal="center" vertical="center" wrapText="1"/>
      <protection hidden="1"/>
    </xf>
    <xf numFmtId="0" fontId="25" fillId="6" borderId="0" xfId="0" applyFont="1" applyFill="1" applyAlignment="1" applyProtection="1">
      <alignment horizontal="right" vertical="center" wrapText="1"/>
      <protection hidden="1"/>
    </xf>
    <xf numFmtId="9" fontId="25" fillId="6" borderId="0" xfId="0" applyNumberFormat="1" applyFont="1" applyFill="1" applyAlignment="1" applyProtection="1">
      <alignment horizontal="center" vertical="center" wrapText="1"/>
      <protection hidden="1"/>
    </xf>
    <xf numFmtId="38" fontId="14" fillId="0" borderId="1" xfId="1" applyFont="1" applyBorder="1" applyProtection="1">
      <alignment vertical="center"/>
      <protection hidden="1"/>
    </xf>
    <xf numFmtId="0" fontId="24" fillId="0" borderId="0" xfId="0" applyFont="1" applyAlignment="1" applyProtection="1">
      <alignment horizontal="center" vertical="center" wrapText="1"/>
      <protection hidden="1"/>
    </xf>
    <xf numFmtId="9" fontId="25" fillId="0" borderId="0" xfId="3" applyFont="1" applyFill="1" applyAlignment="1" applyProtection="1">
      <alignment horizontal="center" vertical="center" wrapText="1"/>
      <protection hidden="1"/>
    </xf>
    <xf numFmtId="0" fontId="25" fillId="0" borderId="0" xfId="0" applyFont="1" applyAlignment="1" applyProtection="1">
      <alignment horizontal="right" vertical="center" wrapText="1"/>
      <protection hidden="1"/>
    </xf>
    <xf numFmtId="9" fontId="25" fillId="0" borderId="0" xfId="0" applyNumberFormat="1" applyFont="1" applyAlignment="1" applyProtection="1">
      <alignment horizontal="center" vertical="center" wrapText="1"/>
      <protection hidden="1"/>
    </xf>
    <xf numFmtId="179" fontId="11" fillId="0" borderId="1" xfId="0" applyNumberFormat="1" applyFont="1" applyBorder="1" applyProtection="1">
      <alignment vertical="center"/>
      <protection locked="0"/>
    </xf>
    <xf numFmtId="177" fontId="11" fillId="0" borderId="1" xfId="0" applyNumberFormat="1" applyFont="1" applyBorder="1" applyProtection="1">
      <alignment vertical="center"/>
      <protection locked="0"/>
    </xf>
    <xf numFmtId="177" fontId="0" fillId="0" borderId="1" xfId="0" applyNumberFormat="1" applyBorder="1" applyAlignment="1" applyProtection="1">
      <alignment horizontal="center" vertical="center"/>
      <protection hidden="1"/>
    </xf>
    <xf numFmtId="0" fontId="0" fillId="14" borderId="1" xfId="0" applyFill="1" applyBorder="1" applyAlignment="1" applyProtection="1">
      <alignment horizontal="right" vertical="center"/>
      <protection locked="0"/>
    </xf>
    <xf numFmtId="186" fontId="0" fillId="14" borderId="1" xfId="0" applyNumberFormat="1" applyFill="1" applyBorder="1" applyAlignment="1" applyProtection="1">
      <alignment horizontal="center" vertical="center"/>
      <protection locked="0"/>
    </xf>
    <xf numFmtId="0" fontId="0" fillId="14" borderId="1" xfId="0" applyFill="1" applyBorder="1" applyProtection="1">
      <alignment vertical="center"/>
      <protection locked="0"/>
    </xf>
    <xf numFmtId="177" fontId="60" fillId="0" borderId="13" xfId="0" applyNumberFormat="1" applyFont="1" applyBorder="1" applyAlignment="1" applyProtection="1">
      <alignment horizontal="center" vertical="center"/>
      <protection hidden="1"/>
    </xf>
    <xf numFmtId="177" fontId="60" fillId="0" borderId="22" xfId="0" applyNumberFormat="1"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187" fontId="2" fillId="0" borderId="1" xfId="0" applyNumberFormat="1"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2" fillId="0" borderId="1" xfId="0" applyFont="1" applyBorder="1" applyAlignment="1" applyProtection="1">
      <alignment horizontal="right" vertical="center"/>
      <protection hidden="1"/>
    </xf>
    <xf numFmtId="0" fontId="9" fillId="0" borderId="0" xfId="2" applyFill="1" applyBorder="1" applyAlignment="1" applyProtection="1">
      <alignment horizontal="center" vertical="center"/>
      <protection hidden="1"/>
    </xf>
    <xf numFmtId="0" fontId="53" fillId="0" borderId="0" xfId="0" applyFont="1" applyProtection="1">
      <alignment vertical="center"/>
      <protection hidden="1"/>
    </xf>
    <xf numFmtId="188" fontId="0" fillId="0" borderId="0" xfId="0" applyNumberFormat="1">
      <alignment vertical="center"/>
    </xf>
    <xf numFmtId="0" fontId="0" fillId="16" borderId="1" xfId="0" applyFill="1" applyBorder="1">
      <alignment vertical="center"/>
    </xf>
    <xf numFmtId="182" fontId="0" fillId="0" borderId="0" xfId="0" applyNumberFormat="1">
      <alignment vertical="center"/>
    </xf>
    <xf numFmtId="38" fontId="2" fillId="0" borderId="0" xfId="0" applyNumberFormat="1" applyFont="1" applyProtection="1">
      <alignment vertical="center"/>
      <protection hidden="1"/>
    </xf>
    <xf numFmtId="0" fontId="2" fillId="4" borderId="14" xfId="0" applyFont="1" applyFill="1" applyBorder="1" applyAlignment="1" applyProtection="1">
      <alignment horizontal="left" vertical="center"/>
      <protection hidden="1"/>
    </xf>
    <xf numFmtId="0" fontId="0" fillId="16" borderId="14" xfId="0" applyFill="1" applyBorder="1">
      <alignment vertical="center"/>
    </xf>
    <xf numFmtId="0" fontId="0" fillId="0" borderId="83" xfId="0" applyBorder="1">
      <alignment vertical="center"/>
    </xf>
    <xf numFmtId="182" fontId="0" fillId="0" borderId="1" xfId="0" applyNumberFormat="1" applyBorder="1" applyProtection="1">
      <alignment vertical="center"/>
      <protection hidden="1"/>
    </xf>
    <xf numFmtId="185" fontId="2" fillId="0" borderId="0" xfId="0" applyNumberFormat="1" applyFont="1" applyProtection="1">
      <alignment vertical="center"/>
      <protection hidden="1"/>
    </xf>
    <xf numFmtId="0" fontId="0" fillId="0" borderId="84" xfId="0" applyBorder="1" applyProtection="1">
      <alignment vertical="center"/>
      <protection hidden="1"/>
    </xf>
    <xf numFmtId="38" fontId="0" fillId="11" borderId="54" xfId="0" applyNumberFormat="1" applyFill="1" applyBorder="1" applyProtection="1">
      <alignment vertical="center"/>
      <protection hidden="1"/>
    </xf>
    <xf numFmtId="0" fontId="2" fillId="11" borderId="1" xfId="0" applyFont="1" applyFill="1" applyBorder="1" applyProtection="1">
      <alignment vertical="center"/>
      <protection hidden="1"/>
    </xf>
    <xf numFmtId="0" fontId="2" fillId="19" borderId="1" xfId="0" applyFont="1" applyFill="1" applyBorder="1" applyProtection="1">
      <alignment vertical="center"/>
      <protection hidden="1"/>
    </xf>
    <xf numFmtId="0" fontId="9" fillId="4" borderId="16" xfId="2" applyFill="1" applyBorder="1" applyAlignment="1" applyProtection="1">
      <alignment horizontal="left" vertical="center"/>
      <protection hidden="1"/>
    </xf>
    <xf numFmtId="0" fontId="9" fillId="4" borderId="14" xfId="2" applyFill="1" applyBorder="1" applyAlignment="1" applyProtection="1">
      <alignment horizontal="left" vertical="center"/>
      <protection hidden="1"/>
    </xf>
    <xf numFmtId="0" fontId="43" fillId="0" borderId="0" xfId="0" applyFont="1" applyAlignment="1" applyProtection="1">
      <protection hidden="1"/>
    </xf>
    <xf numFmtId="0" fontId="82" fillId="0" borderId="0" xfId="0" applyFont="1" applyAlignment="1" applyProtection="1">
      <alignment horizontal="center" vertical="center"/>
      <protection hidden="1"/>
    </xf>
    <xf numFmtId="181" fontId="0" fillId="5" borderId="1" xfId="0" applyNumberFormat="1" applyFill="1" applyBorder="1" applyAlignment="1" applyProtection="1">
      <alignment horizontal="center" vertical="center"/>
      <protection locked="0" hidden="1"/>
    </xf>
    <xf numFmtId="179" fontId="0" fillId="5" borderId="1" xfId="0" applyNumberFormat="1" applyFill="1" applyBorder="1" applyAlignment="1" applyProtection="1">
      <alignment horizontal="center" vertical="center"/>
      <protection locked="0" hidden="1"/>
    </xf>
    <xf numFmtId="182" fontId="0" fillId="5" borderId="1" xfId="0" applyNumberFormat="1" applyFill="1" applyBorder="1" applyProtection="1">
      <alignment vertical="center"/>
      <protection locked="0" hidden="1"/>
    </xf>
    <xf numFmtId="0" fontId="0" fillId="11" borderId="68" xfId="0" applyFill="1" applyBorder="1" applyAlignment="1" applyProtection="1">
      <alignment horizontal="center" vertical="center"/>
      <protection hidden="1"/>
    </xf>
    <xf numFmtId="0" fontId="0" fillId="11" borderId="70" xfId="0" applyFill="1" applyBorder="1" applyAlignment="1" applyProtection="1">
      <alignment horizontal="center" vertical="center"/>
      <protection hidden="1"/>
    </xf>
    <xf numFmtId="0" fontId="0" fillId="11" borderId="63" xfId="0" applyFill="1" applyBorder="1" applyProtection="1">
      <alignment vertical="center"/>
      <protection hidden="1"/>
    </xf>
    <xf numFmtId="0" fontId="0" fillId="11" borderId="64" xfId="0" applyFill="1" applyBorder="1" applyProtection="1">
      <alignment vertical="center"/>
      <protection hidden="1"/>
    </xf>
    <xf numFmtId="0" fontId="0" fillId="11" borderId="54" xfId="0" applyFill="1" applyBorder="1" applyProtection="1">
      <alignment vertical="center"/>
      <protection hidden="1"/>
    </xf>
    <xf numFmtId="179" fontId="0" fillId="11" borderId="65" xfId="0" applyNumberFormat="1" applyFill="1" applyBorder="1" applyProtection="1">
      <alignment vertical="center"/>
      <protection hidden="1"/>
    </xf>
    <xf numFmtId="179" fontId="0" fillId="11" borderId="60" xfId="0" applyNumberFormat="1" applyFill="1" applyBorder="1" applyProtection="1">
      <alignment vertical="center"/>
      <protection hidden="1"/>
    </xf>
    <xf numFmtId="179" fontId="0" fillId="11" borderId="58" xfId="0" applyNumberFormat="1" applyFill="1" applyBorder="1" applyProtection="1">
      <alignment vertical="center"/>
      <protection hidden="1"/>
    </xf>
    <xf numFmtId="179" fontId="0" fillId="11" borderId="66" xfId="0" applyNumberFormat="1" applyFill="1" applyBorder="1" applyProtection="1">
      <alignment vertical="center"/>
      <protection hidden="1"/>
    </xf>
    <xf numFmtId="179" fontId="0" fillId="11" borderId="61" xfId="0" applyNumberFormat="1" applyFill="1" applyBorder="1" applyProtection="1">
      <alignment vertical="center"/>
      <protection hidden="1"/>
    </xf>
    <xf numFmtId="179" fontId="0" fillId="11" borderId="62" xfId="0" applyNumberFormat="1" applyFill="1" applyBorder="1" applyProtection="1">
      <alignment vertical="center"/>
      <protection hidden="1"/>
    </xf>
    <xf numFmtId="179" fontId="0" fillId="11" borderId="65" xfId="0" applyNumberFormat="1" applyFill="1" applyBorder="1" applyAlignment="1" applyProtection="1">
      <alignment horizontal="right" vertical="center"/>
      <protection hidden="1"/>
    </xf>
    <xf numFmtId="179" fontId="0" fillId="11" borderId="60" xfId="0" applyNumberFormat="1" applyFill="1" applyBorder="1" applyAlignment="1" applyProtection="1">
      <alignment horizontal="right" vertical="center"/>
      <protection hidden="1"/>
    </xf>
    <xf numFmtId="179" fontId="0" fillId="11" borderId="58" xfId="0" applyNumberFormat="1" applyFill="1" applyBorder="1" applyAlignment="1" applyProtection="1">
      <alignment horizontal="right" vertical="center"/>
      <protection hidden="1"/>
    </xf>
    <xf numFmtId="0" fontId="51" fillId="3" borderId="14" xfId="0" applyFont="1" applyFill="1" applyBorder="1" applyAlignment="1" applyProtection="1">
      <alignment horizontal="left" vertical="center"/>
      <protection hidden="1"/>
    </xf>
    <xf numFmtId="0" fontId="9" fillId="3" borderId="13" xfId="2" applyFill="1" applyBorder="1" applyAlignment="1" applyProtection="1">
      <alignment horizontal="left" vertical="center"/>
      <protection hidden="1"/>
    </xf>
    <xf numFmtId="176" fontId="5" fillId="3" borderId="6" xfId="1" applyNumberFormat="1" applyFont="1" applyFill="1" applyBorder="1" applyProtection="1">
      <alignment vertical="center"/>
      <protection hidden="1"/>
    </xf>
    <xf numFmtId="0" fontId="0" fillId="0" borderId="76" xfId="0" applyBorder="1" applyAlignment="1" applyProtection="1">
      <alignment horizontal="center" vertical="center"/>
      <protection hidden="1"/>
    </xf>
    <xf numFmtId="0" fontId="0" fillId="0" borderId="48" xfId="0" applyBorder="1" applyProtection="1">
      <alignment vertical="center"/>
      <protection hidden="1"/>
    </xf>
    <xf numFmtId="38" fontId="0" fillId="11" borderId="48" xfId="0" applyNumberFormat="1" applyFill="1" applyBorder="1" applyProtection="1">
      <alignment vertical="center"/>
      <protection hidden="1"/>
    </xf>
    <xf numFmtId="0" fontId="9" fillId="0" borderId="0" xfId="2" applyBorder="1" applyAlignment="1" applyProtection="1">
      <alignment horizontal="left" vertical="center"/>
      <protection hidden="1"/>
    </xf>
    <xf numFmtId="38" fontId="0" fillId="11" borderId="68" xfId="1" applyFont="1" applyFill="1" applyBorder="1" applyProtection="1">
      <alignment vertical="center"/>
      <protection hidden="1"/>
    </xf>
    <xf numFmtId="38" fontId="0" fillId="0" borderId="68" xfId="0" applyNumberFormat="1" applyBorder="1" applyProtection="1">
      <alignment vertical="center"/>
      <protection hidden="1"/>
    </xf>
    <xf numFmtId="38" fontId="9" fillId="0" borderId="0" xfId="2" applyNumberFormat="1" applyBorder="1" applyAlignment="1" applyProtection="1">
      <alignment horizontal="left" vertical="center"/>
      <protection hidden="1"/>
    </xf>
    <xf numFmtId="38" fontId="0" fillId="11" borderId="69" xfId="1" applyFont="1" applyFill="1" applyBorder="1" applyProtection="1">
      <alignment vertical="center"/>
      <protection hidden="1"/>
    </xf>
    <xf numFmtId="38" fontId="0" fillId="0" borderId="69" xfId="0" applyNumberFormat="1" applyBorder="1" applyProtection="1">
      <alignment vertical="center"/>
      <protection hidden="1"/>
    </xf>
    <xf numFmtId="0" fontId="0" fillId="0" borderId="69" xfId="0" applyBorder="1" applyProtection="1">
      <alignment vertical="center"/>
      <protection hidden="1"/>
    </xf>
    <xf numFmtId="0" fontId="0" fillId="0" borderId="70" xfId="0" applyBorder="1" applyProtection="1">
      <alignment vertical="center"/>
      <protection hidden="1"/>
    </xf>
    <xf numFmtId="38" fontId="0" fillId="0" borderId="70" xfId="0" applyNumberFormat="1" applyBorder="1" applyProtection="1">
      <alignment vertical="center"/>
      <protection hidden="1"/>
    </xf>
    <xf numFmtId="0" fontId="0" fillId="0" borderId="68" xfId="0" applyBorder="1" applyProtection="1">
      <alignment vertical="center"/>
      <protection hidden="1"/>
    </xf>
    <xf numFmtId="38" fontId="0" fillId="0" borderId="48" xfId="0" applyNumberFormat="1" applyBorder="1" applyProtection="1">
      <alignment vertical="center"/>
      <protection hidden="1"/>
    </xf>
    <xf numFmtId="0" fontId="0" fillId="11" borderId="1" xfId="0" applyFill="1" applyBorder="1" applyProtection="1">
      <alignment vertical="center"/>
      <protection hidden="1"/>
    </xf>
    <xf numFmtId="0" fontId="9" fillId="0" borderId="0" xfId="2" applyAlignment="1" applyProtection="1">
      <alignment horizontal="center" vertical="center"/>
      <protection hidden="1"/>
    </xf>
    <xf numFmtId="0" fontId="9" fillId="0" borderId="1" xfId="2" applyBorder="1">
      <alignment vertical="center"/>
    </xf>
    <xf numFmtId="179" fontId="0" fillId="9" borderId="1" xfId="0" applyNumberFormat="1" applyFill="1" applyBorder="1" applyAlignment="1" applyProtection="1">
      <alignment horizontal="center" vertical="center"/>
      <protection hidden="1"/>
    </xf>
    <xf numFmtId="181" fontId="0" fillId="0" borderId="1" xfId="0" applyNumberFormat="1" applyBorder="1" applyAlignment="1" applyProtection="1">
      <alignment horizontal="center" vertical="center"/>
      <protection hidden="1"/>
    </xf>
    <xf numFmtId="179" fontId="16" fillId="0" borderId="0" xfId="0" applyNumberFormat="1" applyFont="1" applyAlignment="1" applyProtection="1">
      <alignment horizontal="center" vertical="center"/>
      <protection hidden="1"/>
    </xf>
    <xf numFmtId="0" fontId="33" fillId="0" borderId="0" xfId="0" applyFont="1" applyProtection="1">
      <alignment vertical="center"/>
      <protection hidden="1"/>
    </xf>
    <xf numFmtId="0" fontId="76" fillId="0" borderId="0" xfId="0" applyFont="1" applyProtection="1">
      <alignment vertical="center"/>
      <protection hidden="1"/>
    </xf>
    <xf numFmtId="182" fontId="0" fillId="11" borderId="1" xfId="1" applyNumberFormat="1" applyFont="1" applyFill="1" applyBorder="1" applyProtection="1">
      <alignment vertical="center"/>
      <protection hidden="1"/>
    </xf>
    <xf numFmtId="182" fontId="0" fillId="5" borderId="1" xfId="0" applyNumberFormat="1" applyFill="1" applyBorder="1" applyProtection="1">
      <alignment vertical="center"/>
      <protection hidden="1"/>
    </xf>
    <xf numFmtId="182" fontId="0" fillId="11" borderId="1" xfId="0" applyNumberFormat="1" applyFill="1" applyBorder="1" applyProtection="1">
      <alignment vertical="center"/>
      <protection hidden="1"/>
    </xf>
    <xf numFmtId="182" fontId="0" fillId="5" borderId="1" xfId="1" applyNumberFormat="1" applyFont="1" applyFill="1" applyBorder="1" applyProtection="1">
      <alignment vertical="center"/>
      <protection locked="0" hidden="1"/>
    </xf>
    <xf numFmtId="0" fontId="0" fillId="5" borderId="1" xfId="0" applyFill="1" applyBorder="1" applyAlignment="1" applyProtection="1">
      <alignment horizontal="center" vertical="center"/>
      <protection locked="0" hidden="1"/>
    </xf>
    <xf numFmtId="0" fontId="0" fillId="0" borderId="3" xfId="0" applyBorder="1" applyAlignment="1" applyProtection="1">
      <alignment horizontal="center" vertical="center"/>
      <protection hidden="1"/>
    </xf>
    <xf numFmtId="0" fontId="0" fillId="0" borderId="28" xfId="0" applyBorder="1" applyAlignment="1" applyProtection="1">
      <alignment horizontal="left" vertical="center"/>
      <protection hidden="1"/>
    </xf>
    <xf numFmtId="0" fontId="0" fillId="18" borderId="1" xfId="0" applyFill="1" applyBorder="1" applyAlignment="1" applyProtection="1">
      <alignment horizontal="center" vertical="center"/>
      <protection hidden="1"/>
    </xf>
    <xf numFmtId="0" fontId="0" fillId="0" borderId="2" xfId="0" applyBorder="1" applyProtection="1">
      <alignment vertical="center"/>
      <protection hidden="1"/>
    </xf>
    <xf numFmtId="0" fontId="0" fillId="0" borderId="2" xfId="0" applyBorder="1" applyAlignment="1" applyProtection="1">
      <alignment horizontal="center" vertical="center"/>
      <protection hidden="1"/>
    </xf>
    <xf numFmtId="181" fontId="0" fillId="0" borderId="1" xfId="0" applyNumberFormat="1" applyBorder="1" applyProtection="1">
      <alignment vertical="center"/>
      <protection hidden="1"/>
    </xf>
    <xf numFmtId="0" fontId="0" fillId="8" borderId="1" xfId="0" applyFill="1" applyBorder="1" applyProtection="1">
      <alignment vertical="center"/>
      <protection hidden="1"/>
    </xf>
    <xf numFmtId="0" fontId="0" fillId="0" borderId="82" xfId="0" applyBorder="1" applyProtection="1">
      <alignment vertical="center"/>
      <protection hidden="1"/>
    </xf>
    <xf numFmtId="0" fontId="0" fillId="0" borderId="81" xfId="0" applyBorder="1" applyProtection="1">
      <alignment vertical="center"/>
      <protection hidden="1"/>
    </xf>
    <xf numFmtId="0" fontId="75" fillId="0" borderId="0" xfId="0" applyFont="1" applyProtection="1">
      <alignment vertical="center"/>
      <protection hidden="1"/>
    </xf>
    <xf numFmtId="0" fontId="66" fillId="0" borderId="0" xfId="0" applyFont="1" applyProtection="1">
      <alignment vertical="center"/>
      <protection hidden="1"/>
    </xf>
    <xf numFmtId="182" fontId="0" fillId="18" borderId="1" xfId="0" applyNumberFormat="1" applyFill="1" applyBorder="1" applyProtection="1">
      <alignment vertical="center"/>
      <protection locked="0" hidden="1"/>
    </xf>
    <xf numFmtId="0" fontId="0" fillId="18" borderId="1" xfId="0" applyFill="1" applyBorder="1" applyProtection="1">
      <alignment vertical="center"/>
      <protection locked="0" hidden="1"/>
    </xf>
    <xf numFmtId="181" fontId="0" fillId="5" borderId="1" xfId="0" applyNumberFormat="1" applyFill="1" applyBorder="1" applyProtection="1">
      <alignment vertical="center"/>
      <protection locked="0" hidden="1"/>
    </xf>
    <xf numFmtId="0" fontId="0" fillId="5" borderId="2" xfId="0" applyFill="1" applyBorder="1" applyAlignment="1" applyProtection="1">
      <alignment horizontal="center" vertical="center"/>
      <protection locked="0" hidden="1"/>
    </xf>
    <xf numFmtId="0" fontId="0" fillId="5" borderId="2" xfId="0" applyFill="1" applyBorder="1" applyProtection="1">
      <alignment vertical="center"/>
      <protection locked="0" hidden="1"/>
    </xf>
    <xf numFmtId="0" fontId="9" fillId="0" borderId="0" xfId="2" applyAlignment="1" applyProtection="1">
      <alignment horizontal="right" vertical="center"/>
      <protection hidden="1"/>
    </xf>
    <xf numFmtId="0" fontId="78" fillId="0" borderId="0" xfId="0" applyFont="1" applyProtection="1">
      <alignment vertical="center"/>
      <protection hidden="1"/>
    </xf>
    <xf numFmtId="0" fontId="0" fillId="5" borderId="1" xfId="0" applyFill="1" applyBorder="1" applyProtection="1">
      <alignment vertical="center"/>
      <protection locked="0" hidden="1"/>
    </xf>
    <xf numFmtId="0" fontId="0" fillId="0" borderId="57" xfId="0" applyBorder="1" applyProtection="1">
      <alignment vertical="center"/>
      <protection hidden="1"/>
    </xf>
    <xf numFmtId="0" fontId="90" fillId="0" borderId="0" xfId="0" applyFont="1" applyProtection="1">
      <alignment vertical="center"/>
      <protection hidden="1"/>
    </xf>
    <xf numFmtId="181" fontId="0" fillId="9" borderId="1" xfId="0" applyNumberFormat="1" applyFill="1" applyBorder="1" applyAlignment="1" applyProtection="1">
      <alignment horizontal="center" vertical="center"/>
      <protection hidden="1"/>
    </xf>
    <xf numFmtId="179" fontId="0" fillId="0" borderId="1" xfId="0" applyNumberFormat="1" applyBorder="1" applyAlignment="1" applyProtection="1">
      <alignment horizontal="center" vertical="center"/>
      <protection hidden="1"/>
    </xf>
    <xf numFmtId="177" fontId="0" fillId="9" borderId="1" xfId="0" applyNumberFormat="1" applyFill="1" applyBorder="1" applyAlignment="1" applyProtection="1">
      <alignment horizontal="center" vertical="center"/>
      <protection hidden="1"/>
    </xf>
    <xf numFmtId="9" fontId="0" fillId="9" borderId="1" xfId="3" applyFont="1" applyFill="1" applyBorder="1" applyAlignment="1" applyProtection="1">
      <alignment horizontal="center" vertical="center"/>
      <protection hidden="1"/>
    </xf>
    <xf numFmtId="177" fontId="0" fillId="0" borderId="3" xfId="0" applyNumberFormat="1" applyBorder="1" applyProtection="1">
      <alignment vertical="center"/>
      <protection hidden="1"/>
    </xf>
    <xf numFmtId="184" fontId="0" fillId="0" borderId="3" xfId="0" applyNumberFormat="1" applyBorder="1" applyProtection="1">
      <alignment vertical="center"/>
      <protection hidden="1"/>
    </xf>
    <xf numFmtId="0" fontId="0" fillId="0" borderId="2" xfId="0" applyBorder="1" applyAlignment="1" applyProtection="1">
      <alignment horizontal="right" vertical="center"/>
      <protection hidden="1"/>
    </xf>
    <xf numFmtId="184" fontId="0" fillId="11" borderId="2" xfId="0" applyNumberFormat="1" applyFill="1" applyBorder="1" applyProtection="1">
      <alignment vertical="center"/>
      <protection hidden="1"/>
    </xf>
    <xf numFmtId="184" fontId="0" fillId="11" borderId="1" xfId="0" applyNumberFormat="1" applyFill="1" applyBorder="1" applyProtection="1">
      <alignment vertical="center"/>
      <protection hidden="1"/>
    </xf>
    <xf numFmtId="177" fontId="0" fillId="9" borderId="1" xfId="0" applyNumberFormat="1" applyFill="1" applyBorder="1" applyProtection="1">
      <alignment vertical="center"/>
      <protection hidden="1"/>
    </xf>
    <xf numFmtId="182" fontId="0" fillId="0" borderId="3" xfId="1" applyNumberFormat="1" applyFont="1" applyBorder="1" applyProtection="1">
      <alignment vertical="center"/>
      <protection hidden="1"/>
    </xf>
    <xf numFmtId="182" fontId="0" fillId="0" borderId="1" xfId="1" applyNumberFormat="1" applyFont="1" applyBorder="1" applyProtection="1">
      <alignment vertical="center"/>
      <protection hidden="1"/>
    </xf>
    <xf numFmtId="0" fontId="0" fillId="0" borderId="1" xfId="0" applyBorder="1" applyAlignment="1" applyProtection="1">
      <alignment horizontal="right"/>
      <protection hidden="1"/>
    </xf>
    <xf numFmtId="184" fontId="0" fillId="0" borderId="1" xfId="0" applyNumberFormat="1" applyBorder="1" applyAlignment="1" applyProtection="1">
      <alignment horizontal="right"/>
      <protection hidden="1"/>
    </xf>
    <xf numFmtId="179" fontId="0" fillId="5" borderId="1" xfId="0" applyNumberFormat="1" applyFill="1" applyBorder="1" applyAlignment="1" applyProtection="1">
      <alignment horizontal="center" vertical="center"/>
      <protection hidden="1"/>
    </xf>
    <xf numFmtId="177" fontId="0" fillId="5" borderId="1" xfId="0" applyNumberFormat="1" applyFill="1" applyBorder="1" applyAlignment="1" applyProtection="1">
      <alignment horizontal="center" vertical="center"/>
      <protection hidden="1"/>
    </xf>
    <xf numFmtId="9" fontId="0" fillId="5" borderId="1" xfId="3" applyFont="1" applyFill="1" applyBorder="1" applyAlignment="1" applyProtection="1">
      <alignment horizontal="center" vertical="center"/>
      <protection hidden="1"/>
    </xf>
    <xf numFmtId="177" fontId="0" fillId="5" borderId="1" xfId="0" applyNumberFormat="1" applyFill="1" applyBorder="1" applyProtection="1">
      <alignment vertical="center"/>
      <protection hidden="1"/>
    </xf>
    <xf numFmtId="0" fontId="89" fillId="0" borderId="0" xfId="0" applyFont="1" applyProtection="1">
      <alignment vertical="center"/>
      <protection hidden="1"/>
    </xf>
    <xf numFmtId="189" fontId="0" fillId="0" borderId="1" xfId="1" applyNumberFormat="1" applyFont="1" applyBorder="1" applyProtection="1">
      <alignment vertical="center"/>
      <protection hidden="1"/>
    </xf>
    <xf numFmtId="179" fontId="0" fillId="9" borderId="1" xfId="0" applyNumberFormat="1" applyFill="1" applyBorder="1" applyProtection="1">
      <alignment vertical="center"/>
      <protection hidden="1"/>
    </xf>
    <xf numFmtId="177" fontId="0" fillId="9" borderId="2" xfId="0" applyNumberFormat="1" applyFill="1" applyBorder="1" applyProtection="1">
      <alignment vertical="center"/>
      <protection hidden="1"/>
    </xf>
    <xf numFmtId="177" fontId="0" fillId="0" borderId="13" xfId="0" applyNumberFormat="1" applyBorder="1" applyProtection="1">
      <alignment vertical="center"/>
      <protection hidden="1"/>
    </xf>
    <xf numFmtId="179" fontId="0" fillId="9" borderId="13" xfId="0" applyNumberFormat="1" applyFill="1" applyBorder="1" applyAlignment="1" applyProtection="1">
      <alignment horizontal="center" vertical="center"/>
      <protection hidden="1"/>
    </xf>
    <xf numFmtId="179" fontId="0" fillId="9" borderId="13" xfId="0" applyNumberFormat="1" applyFill="1" applyBorder="1" applyProtection="1">
      <alignment vertical="center"/>
      <protection hidden="1"/>
    </xf>
    <xf numFmtId="177" fontId="16" fillId="0" borderId="0" xfId="0" applyNumberFormat="1" applyFont="1" applyProtection="1">
      <alignment vertical="center"/>
      <protection hidden="1"/>
    </xf>
    <xf numFmtId="177" fontId="0" fillId="5" borderId="2" xfId="0" applyNumberFormat="1" applyFill="1" applyBorder="1" applyProtection="1">
      <alignment vertical="center"/>
      <protection locked="0" hidden="1"/>
    </xf>
    <xf numFmtId="177" fontId="0" fillId="5" borderId="1" xfId="0" applyNumberFormat="1" applyFill="1" applyBorder="1" applyProtection="1">
      <alignment vertical="center"/>
      <protection locked="0" hidden="1"/>
    </xf>
    <xf numFmtId="179" fontId="0" fillId="5" borderId="13" xfId="0" applyNumberFormat="1" applyFill="1" applyBorder="1" applyAlignment="1" applyProtection="1">
      <alignment horizontal="center" vertical="center"/>
      <protection locked="0" hidden="1"/>
    </xf>
    <xf numFmtId="182" fontId="0" fillId="9" borderId="1" xfId="1" applyNumberFormat="1" applyFont="1" applyFill="1" applyBorder="1" applyProtection="1">
      <alignment vertical="center"/>
      <protection hidden="1"/>
    </xf>
    <xf numFmtId="182" fontId="0" fillId="9" borderId="1" xfId="0" applyNumberFormat="1" applyFill="1" applyBorder="1" applyProtection="1">
      <alignment vertical="center"/>
      <protection hidden="1"/>
    </xf>
    <xf numFmtId="0" fontId="0" fillId="9" borderId="1" xfId="0" applyFill="1" applyBorder="1" applyAlignment="1" applyProtection="1">
      <alignment horizontal="center" vertical="center"/>
      <protection hidden="1"/>
    </xf>
    <xf numFmtId="0" fontId="0" fillId="9" borderId="2" xfId="0" applyFill="1" applyBorder="1" applyAlignment="1" applyProtection="1">
      <alignment horizontal="center" vertical="center"/>
      <protection hidden="1"/>
    </xf>
    <xf numFmtId="0" fontId="0" fillId="9" borderId="2" xfId="0" applyFill="1" applyBorder="1" applyProtection="1">
      <alignment vertical="center"/>
      <protection hidden="1"/>
    </xf>
    <xf numFmtId="181" fontId="0" fillId="9" borderId="1" xfId="0" applyNumberFormat="1" applyFill="1" applyBorder="1" applyProtection="1">
      <alignment vertical="center"/>
      <protection hidden="1"/>
    </xf>
    <xf numFmtId="0" fontId="0" fillId="0" borderId="59" xfId="0" applyBorder="1" applyProtection="1">
      <alignment vertical="center"/>
      <protection hidden="1"/>
    </xf>
    <xf numFmtId="38" fontId="0" fillId="5" borderId="58" xfId="1" applyFont="1" applyFill="1" applyBorder="1" applyProtection="1">
      <alignment vertical="center"/>
      <protection locked="0" hidden="1"/>
    </xf>
    <xf numFmtId="38" fontId="0" fillId="5" borderId="52" xfId="1" applyFont="1" applyFill="1" applyBorder="1" applyAlignment="1" applyProtection="1">
      <alignment vertical="center"/>
      <protection locked="0" hidden="1"/>
    </xf>
    <xf numFmtId="38" fontId="0" fillId="5" borderId="53" xfId="1" applyFont="1" applyFill="1" applyBorder="1" applyProtection="1">
      <alignment vertical="center"/>
      <protection locked="0" hidden="1"/>
    </xf>
    <xf numFmtId="38" fontId="0" fillId="5" borderId="31" xfId="1" applyFont="1" applyFill="1" applyBorder="1" applyProtection="1">
      <alignment vertical="center"/>
      <protection locked="0" hidden="1"/>
    </xf>
    <xf numFmtId="38" fontId="0" fillId="5" borderId="52" xfId="1" applyFont="1" applyFill="1" applyBorder="1" applyProtection="1">
      <alignment vertical="center"/>
      <protection locked="0" hidden="1"/>
    </xf>
    <xf numFmtId="38" fontId="0" fillId="9" borderId="58" xfId="1" applyFont="1" applyFill="1" applyBorder="1" applyProtection="1">
      <alignment vertical="center"/>
      <protection hidden="1"/>
    </xf>
    <xf numFmtId="38" fontId="0" fillId="9" borderId="52" xfId="1" applyFont="1" applyFill="1" applyBorder="1" applyAlignment="1" applyProtection="1">
      <alignment vertical="center"/>
      <protection hidden="1"/>
    </xf>
    <xf numFmtId="38" fontId="0" fillId="9" borderId="53" xfId="1" applyFont="1" applyFill="1" applyBorder="1" applyProtection="1">
      <alignment vertical="center"/>
      <protection hidden="1"/>
    </xf>
    <xf numFmtId="38" fontId="0" fillId="9" borderId="31" xfId="1" applyFont="1" applyFill="1" applyBorder="1" applyProtection="1">
      <alignment vertical="center"/>
      <protection hidden="1"/>
    </xf>
    <xf numFmtId="38" fontId="0" fillId="9" borderId="52" xfId="1" applyFont="1" applyFill="1" applyBorder="1" applyProtection="1">
      <alignment vertical="center"/>
      <protection hidden="1"/>
    </xf>
    <xf numFmtId="0" fontId="2" fillId="14" borderId="2" xfId="0" applyFont="1" applyFill="1" applyBorder="1" applyProtection="1">
      <alignment vertical="center"/>
      <protection hidden="1"/>
    </xf>
    <xf numFmtId="0" fontId="0" fillId="0" borderId="0" xfId="0" applyAlignment="1" applyProtection="1">
      <alignment vertical="center" wrapText="1"/>
      <protection hidden="1"/>
    </xf>
    <xf numFmtId="0" fontId="68" fillId="0" borderId="48" xfId="0" applyFont="1" applyBorder="1" applyAlignment="1" applyProtection="1">
      <alignment horizontal="justify" vertical="center" wrapText="1"/>
      <protection hidden="1"/>
    </xf>
    <xf numFmtId="0" fontId="68" fillId="0" borderId="50" xfId="0" applyFont="1" applyBorder="1" applyAlignment="1" applyProtection="1">
      <alignment horizontal="justify" vertical="center" wrapText="1"/>
      <protection hidden="1"/>
    </xf>
    <xf numFmtId="0" fontId="68" fillId="0" borderId="50" xfId="0" applyFont="1" applyBorder="1" applyAlignment="1" applyProtection="1">
      <alignment horizontal="center" vertical="center" wrapText="1"/>
      <protection hidden="1"/>
    </xf>
    <xf numFmtId="0" fontId="68" fillId="0" borderId="74" xfId="0" applyFont="1" applyBorder="1" applyAlignment="1" applyProtection="1">
      <alignment horizontal="justify" vertical="center" wrapText="1"/>
      <protection hidden="1"/>
    </xf>
    <xf numFmtId="0" fontId="68" fillId="0" borderId="41" xfId="0" applyFont="1" applyBorder="1" applyAlignment="1" applyProtection="1">
      <alignment horizontal="justify" vertical="center" wrapText="1"/>
      <protection hidden="1"/>
    </xf>
    <xf numFmtId="0" fontId="69" fillId="0" borderId="41" xfId="0" applyFont="1" applyBorder="1" applyAlignment="1" applyProtection="1">
      <alignment horizontal="center" vertical="center" wrapText="1"/>
      <protection hidden="1"/>
    </xf>
    <xf numFmtId="38" fontId="2" fillId="2" borderId="1" xfId="1" applyFont="1" applyFill="1" applyBorder="1" applyProtection="1">
      <alignment vertical="center"/>
      <protection hidden="1"/>
    </xf>
    <xf numFmtId="0" fontId="0" fillId="0" borderId="75" xfId="0" applyBorder="1" applyAlignment="1" applyProtection="1">
      <alignment vertical="center" textRotation="255" wrapText="1"/>
      <protection hidden="1"/>
    </xf>
    <xf numFmtId="0" fontId="70" fillId="0" borderId="41" xfId="0" applyFont="1" applyBorder="1" applyAlignment="1" applyProtection="1">
      <alignment horizontal="center" vertical="center" wrapText="1"/>
      <protection hidden="1"/>
    </xf>
    <xf numFmtId="0" fontId="0" fillId="0" borderId="74" xfId="0" applyBorder="1" applyAlignment="1" applyProtection="1">
      <alignment vertical="center" textRotation="255" wrapText="1"/>
      <protection hidden="1"/>
    </xf>
    <xf numFmtId="0" fontId="68" fillId="0" borderId="41" xfId="0" applyFont="1" applyBorder="1" applyAlignment="1" applyProtection="1">
      <alignment horizontal="right" vertical="center" wrapText="1"/>
      <protection hidden="1"/>
    </xf>
    <xf numFmtId="3" fontId="69" fillId="0" borderId="41" xfId="0" applyNumberFormat="1" applyFont="1" applyBorder="1" applyAlignment="1" applyProtection="1">
      <alignment horizontal="center" vertical="center" wrapText="1"/>
      <protection hidden="1"/>
    </xf>
    <xf numFmtId="3" fontId="69" fillId="0" borderId="41" xfId="0" applyNumberFormat="1" applyFont="1" applyBorder="1" applyAlignment="1" applyProtection="1">
      <alignment horizontal="right" vertical="center" wrapText="1"/>
      <protection hidden="1"/>
    </xf>
    <xf numFmtId="38" fontId="5" fillId="4" borderId="3" xfId="1" applyFont="1" applyFill="1" applyBorder="1" applyProtection="1">
      <alignment vertical="center"/>
      <protection hidden="1"/>
    </xf>
    <xf numFmtId="0" fontId="71" fillId="17" borderId="41" xfId="0" applyFont="1" applyFill="1" applyBorder="1" applyAlignment="1" applyProtection="1">
      <alignment horizontal="justify" vertical="center" wrapText="1"/>
      <protection hidden="1"/>
    </xf>
    <xf numFmtId="3" fontId="72" fillId="4" borderId="41" xfId="0" applyNumberFormat="1" applyFont="1" applyFill="1" applyBorder="1" applyAlignment="1" applyProtection="1">
      <alignment horizontal="center" vertical="center" wrapText="1"/>
      <protection hidden="1"/>
    </xf>
    <xf numFmtId="38" fontId="5" fillId="3" borderId="1" xfId="1" applyFont="1" applyFill="1" applyBorder="1" applyProtection="1">
      <alignment vertical="center"/>
      <protection hidden="1"/>
    </xf>
    <xf numFmtId="0" fontId="71" fillId="4" borderId="41" xfId="0" applyFont="1" applyFill="1" applyBorder="1" applyAlignment="1" applyProtection="1">
      <alignment horizontal="justify" vertical="center" wrapText="1"/>
      <protection hidden="1"/>
    </xf>
    <xf numFmtId="38" fontId="5" fillId="4" borderId="1" xfId="1" applyFont="1" applyFill="1" applyBorder="1" applyProtection="1">
      <alignment vertical="center"/>
      <protection hidden="1"/>
    </xf>
    <xf numFmtId="3" fontId="72" fillId="4" borderId="41" xfId="0" applyNumberFormat="1" applyFont="1" applyFill="1" applyBorder="1" applyAlignment="1" applyProtection="1">
      <alignment horizontal="right" vertical="center" wrapText="1"/>
      <protection hidden="1"/>
    </xf>
    <xf numFmtId="0" fontId="68" fillId="0" borderId="48" xfId="0" applyFont="1" applyBorder="1" applyAlignment="1" applyProtection="1">
      <alignment horizontal="center" vertical="center" wrapText="1"/>
      <protection hidden="1"/>
    </xf>
    <xf numFmtId="3" fontId="72" fillId="17" borderId="41" xfId="0" applyNumberFormat="1" applyFont="1" applyFill="1" applyBorder="1" applyAlignment="1" applyProtection="1">
      <alignment horizontal="right" vertical="center" wrapText="1"/>
      <protection hidden="1"/>
    </xf>
    <xf numFmtId="3" fontId="73" fillId="17" borderId="41" xfId="0" applyNumberFormat="1" applyFont="1" applyFill="1" applyBorder="1" applyAlignment="1" applyProtection="1">
      <alignment horizontal="right" vertical="center" wrapText="1"/>
      <protection hidden="1"/>
    </xf>
    <xf numFmtId="0" fontId="71" fillId="17" borderId="0" xfId="0" applyFont="1" applyFill="1" applyAlignment="1" applyProtection="1">
      <alignment horizontal="center" vertical="center" textRotation="255" wrapText="1"/>
      <protection hidden="1"/>
    </xf>
    <xf numFmtId="0" fontId="71" fillId="17" borderId="0" xfId="0" applyFont="1" applyFill="1" applyAlignment="1" applyProtection="1">
      <alignment horizontal="justify" vertical="center" wrapText="1"/>
      <protection hidden="1"/>
    </xf>
    <xf numFmtId="3" fontId="73" fillId="17" borderId="0" xfId="0" applyNumberFormat="1" applyFont="1" applyFill="1" applyAlignment="1" applyProtection="1">
      <alignment horizontal="right" vertical="center" wrapText="1"/>
      <protection hidden="1"/>
    </xf>
    <xf numFmtId="38" fontId="5" fillId="4" borderId="2" xfId="1" applyFont="1" applyFill="1" applyBorder="1" applyProtection="1">
      <alignment vertical="center"/>
      <protection hidden="1"/>
    </xf>
    <xf numFmtId="0" fontId="68" fillId="0" borderId="74" xfId="0" applyFont="1" applyBorder="1" applyAlignment="1" applyProtection="1">
      <alignment horizontal="center" vertical="center" wrapText="1"/>
      <protection hidden="1"/>
    </xf>
    <xf numFmtId="0" fontId="2" fillId="5" borderId="1" xfId="0" applyFont="1" applyFill="1" applyBorder="1" applyAlignment="1" applyProtection="1">
      <alignment horizontal="center" vertical="center"/>
      <protection locked="0" hidden="1"/>
    </xf>
    <xf numFmtId="0" fontId="2" fillId="5" borderId="1" xfId="0" applyFont="1" applyFill="1" applyBorder="1" applyProtection="1">
      <alignment vertical="center"/>
      <protection locked="0" hidden="1"/>
    </xf>
    <xf numFmtId="0" fontId="2" fillId="14" borderId="1" xfId="0" applyFont="1" applyFill="1" applyBorder="1" applyProtection="1">
      <alignment vertical="center"/>
      <protection locked="0" hidden="1"/>
    </xf>
    <xf numFmtId="0" fontId="9" fillId="5" borderId="0" xfId="2" applyFill="1" applyProtection="1">
      <alignment vertical="center"/>
      <protection locked="0" hidden="1"/>
    </xf>
    <xf numFmtId="0" fontId="0" fillId="5" borderId="0" xfId="0" applyFill="1" applyProtection="1">
      <alignment vertical="center"/>
      <protection locked="0" hidden="1"/>
    </xf>
    <xf numFmtId="0" fontId="51" fillId="5" borderId="14" xfId="0" applyFont="1" applyFill="1" applyBorder="1" applyAlignment="1" applyProtection="1">
      <alignment horizontal="left" vertical="center"/>
      <protection locked="0" hidden="1"/>
    </xf>
    <xf numFmtId="38" fontId="2" fillId="5" borderId="1" xfId="1" applyFont="1" applyFill="1" applyBorder="1" applyProtection="1">
      <alignment vertical="center"/>
      <protection locked="0" hidden="1"/>
    </xf>
    <xf numFmtId="0" fontId="2" fillId="14" borderId="13" xfId="0" applyFont="1" applyFill="1" applyBorder="1" applyAlignment="1" applyProtection="1">
      <alignment horizontal="left" vertical="center"/>
      <protection locked="0" hidden="1"/>
    </xf>
    <xf numFmtId="0" fontId="2" fillId="14" borderId="16" xfId="0" applyFont="1" applyFill="1" applyBorder="1" applyAlignment="1" applyProtection="1">
      <alignment horizontal="left" vertical="center"/>
      <protection locked="0" hidden="1"/>
    </xf>
    <xf numFmtId="0" fontId="51" fillId="14" borderId="14" xfId="0" applyFont="1" applyFill="1" applyBorder="1" applyAlignment="1" applyProtection="1">
      <alignment horizontal="left" vertical="center"/>
      <protection locked="0" hidden="1"/>
    </xf>
    <xf numFmtId="38" fontId="2" fillId="14" borderId="1" xfId="1" applyFont="1" applyFill="1" applyBorder="1" applyProtection="1">
      <alignment vertical="center"/>
      <protection locked="0" hidden="1"/>
    </xf>
    <xf numFmtId="0" fontId="2" fillId="5" borderId="13" xfId="0" applyFont="1" applyFill="1" applyBorder="1" applyAlignment="1" applyProtection="1">
      <alignment horizontal="left" vertical="center"/>
      <protection locked="0" hidden="1"/>
    </xf>
    <xf numFmtId="0" fontId="2" fillId="5" borderId="16" xfId="0" applyFont="1" applyFill="1" applyBorder="1" applyAlignment="1" applyProtection="1">
      <alignment horizontal="left" vertical="center"/>
      <protection locked="0" hidden="1"/>
    </xf>
    <xf numFmtId="0" fontId="59" fillId="5" borderId="13" xfId="2" applyFont="1" applyFill="1" applyBorder="1" applyAlignment="1" applyProtection="1">
      <alignment horizontal="left" vertical="center"/>
      <protection locked="0" hidden="1"/>
    </xf>
    <xf numFmtId="38" fontId="5" fillId="5" borderId="3" xfId="1" applyFont="1" applyFill="1" applyBorder="1" applyProtection="1">
      <alignment vertical="center"/>
      <protection locked="0" hidden="1"/>
    </xf>
    <xf numFmtId="38" fontId="5" fillId="5" borderId="5" xfId="1" applyFont="1" applyFill="1" applyBorder="1" applyProtection="1">
      <alignment vertical="center"/>
      <protection locked="0" hidden="1"/>
    </xf>
    <xf numFmtId="38" fontId="5" fillId="14" borderId="1" xfId="1" applyFont="1" applyFill="1" applyBorder="1" applyProtection="1">
      <alignment vertical="center"/>
      <protection locked="0" hidden="1"/>
    </xf>
    <xf numFmtId="38" fontId="2" fillId="4" borderId="1" xfId="1" applyFont="1" applyFill="1" applyBorder="1" applyProtection="1">
      <alignment vertical="center"/>
      <protection locked="0" hidden="1"/>
    </xf>
    <xf numFmtId="38" fontId="5" fillId="4" borderId="1" xfId="1" applyFont="1" applyFill="1" applyBorder="1" applyProtection="1">
      <alignment vertical="center"/>
      <protection locked="0" hidden="1"/>
    </xf>
    <xf numFmtId="38" fontId="91" fillId="0" borderId="0" xfId="0" applyNumberFormat="1" applyFont="1" applyProtection="1">
      <alignment vertical="center"/>
      <protection hidden="1"/>
    </xf>
    <xf numFmtId="9" fontId="54" fillId="5" borderId="14" xfId="0" applyNumberFormat="1" applyFont="1" applyFill="1" applyBorder="1" applyAlignment="1" applyProtection="1">
      <alignment horizontal="right" vertical="center"/>
      <protection locked="0" hidden="1"/>
    </xf>
    <xf numFmtId="0" fontId="2" fillId="0" borderId="16"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2" fillId="11" borderId="14" xfId="0" applyFont="1" applyFill="1" applyBorder="1" applyProtection="1">
      <alignment vertical="center"/>
      <protection hidden="1"/>
    </xf>
    <xf numFmtId="0" fontId="7" fillId="0" borderId="42" xfId="0" applyFont="1" applyBorder="1" applyAlignment="1" applyProtection="1">
      <alignment horizontal="center" vertical="center"/>
      <protection hidden="1"/>
    </xf>
    <xf numFmtId="0" fontId="7" fillId="0" borderId="43" xfId="0" applyFont="1" applyBorder="1" applyAlignment="1" applyProtection="1">
      <alignment horizontal="center" vertical="center"/>
      <protection hidden="1"/>
    </xf>
    <xf numFmtId="0" fontId="7" fillId="0" borderId="44" xfId="0" applyFont="1" applyBorder="1" applyAlignment="1" applyProtection="1">
      <alignment horizontal="center" vertical="center"/>
      <protection hidden="1"/>
    </xf>
    <xf numFmtId="0" fontId="2" fillId="19" borderId="14" xfId="0" applyFont="1" applyFill="1" applyBorder="1" applyProtection="1">
      <alignment vertical="center"/>
      <protection hidden="1"/>
    </xf>
    <xf numFmtId="0" fontId="7" fillId="0" borderId="45" xfId="0" applyFont="1" applyBorder="1" applyAlignment="1" applyProtection="1">
      <alignment horizontal="center" vertical="center"/>
      <protection hidden="1"/>
    </xf>
    <xf numFmtId="0" fontId="2" fillId="0" borderId="5" xfId="0" applyFont="1" applyBorder="1" applyAlignment="1" applyProtection="1">
      <alignment vertical="center" textRotation="255"/>
      <protection hidden="1"/>
    </xf>
    <xf numFmtId="0" fontId="2" fillId="0" borderId="6" xfId="0" applyFont="1" applyBorder="1" applyProtection="1">
      <alignment vertical="center"/>
      <protection hidden="1"/>
    </xf>
    <xf numFmtId="0" fontId="2" fillId="5" borderId="14" xfId="0" applyFont="1" applyFill="1" applyBorder="1" applyAlignment="1" applyProtection="1">
      <alignment horizontal="center" vertical="center"/>
      <protection locked="0" hidden="1"/>
    </xf>
    <xf numFmtId="0" fontId="2" fillId="5" borderId="1" xfId="0" applyFont="1" applyFill="1" applyBorder="1" applyAlignment="1" applyProtection="1">
      <alignment horizontal="right" vertical="center"/>
      <protection locked="0" hidden="1"/>
    </xf>
    <xf numFmtId="0" fontId="2" fillId="5" borderId="2" xfId="0" applyFont="1" applyFill="1" applyBorder="1" applyProtection="1">
      <alignment vertical="center"/>
      <protection locked="0" hidden="1"/>
    </xf>
    <xf numFmtId="0" fontId="2" fillId="5" borderId="2" xfId="0" applyFont="1" applyFill="1" applyBorder="1" applyAlignment="1" applyProtection="1">
      <alignment horizontal="center" vertical="center"/>
      <protection locked="0" hidden="1"/>
    </xf>
    <xf numFmtId="0" fontId="2" fillId="5" borderId="12" xfId="0" applyFont="1" applyFill="1" applyBorder="1" applyProtection="1">
      <alignment vertical="center"/>
      <protection locked="0" hidden="1"/>
    </xf>
    <xf numFmtId="0" fontId="33" fillId="0" borderId="0" xfId="0" applyFont="1" applyAlignment="1" applyProtection="1">
      <protection hidden="1"/>
    </xf>
    <xf numFmtId="0" fontId="75" fillId="0" borderId="0" xfId="2" applyFont="1" applyProtection="1">
      <alignment vertical="center"/>
      <protection hidden="1"/>
    </xf>
    <xf numFmtId="180" fontId="0" fillId="0" borderId="0" xfId="1" applyNumberFormat="1" applyFont="1" applyFill="1" applyBorder="1" applyProtection="1">
      <alignment vertical="center"/>
      <protection hidden="1"/>
    </xf>
    <xf numFmtId="0" fontId="26" fillId="0" borderId="0" xfId="0" applyFont="1" applyProtection="1">
      <alignment vertical="center"/>
      <protection hidden="1"/>
    </xf>
    <xf numFmtId="179" fontId="0" fillId="11" borderId="1" xfId="0" applyNumberFormat="1" applyFill="1" applyBorder="1" applyProtection="1">
      <alignment vertical="center"/>
      <protection hidden="1"/>
    </xf>
    <xf numFmtId="180" fontId="0" fillId="0" borderId="1" xfId="0" applyNumberFormat="1" applyBorder="1" applyProtection="1">
      <alignment vertical="center"/>
      <protection hidden="1"/>
    </xf>
    <xf numFmtId="0" fontId="19" fillId="0" borderId="0" xfId="0" applyFont="1" applyAlignment="1" applyProtection="1">
      <alignment vertical="center" wrapText="1"/>
      <protection hidden="1"/>
    </xf>
    <xf numFmtId="9" fontId="18" fillId="0" borderId="1" xfId="3" applyFont="1" applyBorder="1" applyProtection="1">
      <alignment vertical="center"/>
      <protection hidden="1"/>
    </xf>
    <xf numFmtId="9" fontId="0" fillId="0" borderId="0" xfId="3" applyFont="1" applyFill="1" applyBorder="1" applyAlignment="1" applyProtection="1">
      <alignment horizontal="center" vertical="center"/>
      <protection hidden="1"/>
    </xf>
    <xf numFmtId="9" fontId="0" fillId="5" borderId="1" xfId="3" applyFont="1" applyFill="1" applyBorder="1" applyProtection="1">
      <alignment vertical="center"/>
      <protection locked="0" hidden="1"/>
    </xf>
    <xf numFmtId="180" fontId="0" fillId="0" borderId="0" xfId="0" applyNumberFormat="1" applyProtection="1">
      <alignment vertical="center"/>
      <protection hidden="1"/>
    </xf>
    <xf numFmtId="9" fontId="0" fillId="5" borderId="1" xfId="3" applyFont="1" applyFill="1" applyBorder="1" applyAlignment="1" applyProtection="1">
      <alignment horizontal="center" vertical="center"/>
      <protection locked="0" hidden="1"/>
    </xf>
    <xf numFmtId="0" fontId="0" fillId="5" borderId="14" xfId="0" applyFill="1" applyBorder="1" applyProtection="1">
      <alignment vertical="center"/>
      <protection locked="0" hidden="1"/>
    </xf>
    <xf numFmtId="1" fontId="11" fillId="0" borderId="1" xfId="0" applyNumberFormat="1" applyFont="1" applyBorder="1" applyProtection="1">
      <alignment vertical="center"/>
      <protection hidden="1"/>
    </xf>
    <xf numFmtId="1" fontId="12" fillId="0" borderId="1" xfId="0" applyNumberFormat="1" applyFont="1" applyBorder="1" applyProtection="1">
      <alignment vertical="center"/>
      <protection hidden="1"/>
    </xf>
    <xf numFmtId="0" fontId="11" fillId="5" borderId="1" xfId="0" applyFont="1" applyFill="1" applyBorder="1" applyProtection="1">
      <alignment vertical="center"/>
      <protection locked="0" hidden="1"/>
    </xf>
    <xf numFmtId="0" fontId="0" fillId="5" borderId="52" xfId="0" applyFill="1" applyBorder="1" applyProtection="1">
      <alignment vertical="center"/>
      <protection locked="0" hidden="1"/>
    </xf>
    <xf numFmtId="177" fontId="0" fillId="14" borderId="66" xfId="0" applyNumberFormat="1" applyFill="1" applyBorder="1" applyProtection="1">
      <alignment vertical="center"/>
      <protection locked="0" hidden="1"/>
    </xf>
    <xf numFmtId="177" fontId="0" fillId="14" borderId="61" xfId="0" applyNumberFormat="1" applyFill="1" applyBorder="1" applyProtection="1">
      <alignment vertical="center"/>
      <protection locked="0" hidden="1"/>
    </xf>
    <xf numFmtId="177" fontId="0" fillId="14" borderId="62" xfId="0" applyNumberFormat="1" applyFill="1" applyBorder="1" applyProtection="1">
      <alignment vertical="center"/>
      <protection locked="0" hidden="1"/>
    </xf>
    <xf numFmtId="181" fontId="0" fillId="0" borderId="1" xfId="0" applyNumberFormat="1" applyBorder="1" applyAlignment="1" applyProtection="1">
      <alignment horizontal="center" vertical="center"/>
      <protection hidden="1"/>
    </xf>
    <xf numFmtId="0" fontId="0" fillId="0" borderId="1" xfId="0" applyBorder="1" applyProtection="1">
      <alignment vertical="center"/>
      <protection hidden="1"/>
    </xf>
    <xf numFmtId="0" fontId="74" fillId="0" borderId="24" xfId="0" applyFont="1" applyBorder="1" applyAlignment="1" applyProtection="1">
      <alignment horizontal="right" vertical="center"/>
      <protection hidden="1"/>
    </xf>
    <xf numFmtId="0" fontId="0" fillId="0" borderId="24" xfId="0" applyBorder="1" applyAlignment="1" applyProtection="1">
      <alignment horizontal="right" vertical="center"/>
      <protection hidden="1"/>
    </xf>
    <xf numFmtId="0" fontId="0" fillId="0" borderId="77" xfId="0" applyBorder="1" applyAlignment="1" applyProtection="1">
      <alignment vertical="center" textRotation="255"/>
      <protection hidden="1"/>
    </xf>
    <xf numFmtId="0" fontId="0" fillId="0" borderId="59" xfId="0" applyBorder="1" applyAlignment="1" applyProtection="1">
      <alignment vertical="center" textRotation="255"/>
      <protection hidden="1"/>
    </xf>
    <xf numFmtId="0" fontId="0" fillId="0" borderId="78" xfId="0" applyBorder="1" applyAlignment="1" applyProtection="1">
      <alignment vertical="center" textRotation="255"/>
      <protection hidden="1"/>
    </xf>
    <xf numFmtId="38" fontId="9" fillId="0" borderId="27" xfId="2" applyNumberFormat="1" applyFill="1" applyBorder="1" applyAlignment="1" applyProtection="1">
      <alignment horizontal="left" vertical="center"/>
      <protection hidden="1"/>
    </xf>
    <xf numFmtId="0" fontId="0" fillId="0" borderId="27" xfId="0" applyBorder="1" applyAlignment="1" applyProtection="1">
      <alignment horizontal="left" vertical="center"/>
      <protection hidden="1"/>
    </xf>
    <xf numFmtId="0" fontId="9" fillId="0" borderId="27" xfId="2" applyBorder="1" applyAlignment="1" applyProtection="1">
      <alignment horizontal="left" vertical="center"/>
      <protection hidden="1"/>
    </xf>
    <xf numFmtId="0" fontId="0" fillId="0" borderId="80" xfId="0" applyBorder="1" applyAlignment="1" applyProtection="1">
      <alignment horizontal="right" vertical="center"/>
      <protection hidden="1"/>
    </xf>
    <xf numFmtId="0" fontId="0" fillId="0" borderId="87" xfId="0" applyBorder="1" applyAlignment="1">
      <alignment horizontal="right" vertical="center"/>
    </xf>
    <xf numFmtId="181" fontId="0" fillId="5" borderId="1" xfId="0" applyNumberFormat="1" applyFill="1" applyBorder="1" applyAlignment="1" applyProtection="1">
      <alignment horizontal="center" vertical="center"/>
      <protection locked="0" hidden="1"/>
    </xf>
    <xf numFmtId="0" fontId="0" fillId="0" borderId="49" xfId="0" applyBorder="1" applyProtection="1">
      <alignment vertical="center"/>
      <protection hidden="1"/>
    </xf>
    <xf numFmtId="0" fontId="0" fillId="0" borderId="84" xfId="0" applyBorder="1" applyProtection="1">
      <alignment vertical="center"/>
      <protection hidden="1"/>
    </xf>
    <xf numFmtId="0" fontId="0" fillId="0" borderId="50" xfId="0" applyBorder="1">
      <alignment vertical="center"/>
    </xf>
    <xf numFmtId="0" fontId="0" fillId="0" borderId="49" xfId="0" applyBorder="1" applyAlignment="1" applyProtection="1">
      <alignment horizontal="center" vertical="center"/>
      <protection hidden="1"/>
    </xf>
    <xf numFmtId="0" fontId="0" fillId="0" borderId="84" xfId="0" applyBorder="1" applyAlignment="1" applyProtection="1">
      <alignment horizontal="center" vertical="center"/>
      <protection hidden="1"/>
    </xf>
    <xf numFmtId="0" fontId="0" fillId="0" borderId="50" xfId="0" applyBorder="1" applyAlignment="1">
      <alignment horizontal="center" vertical="center"/>
    </xf>
    <xf numFmtId="0" fontId="0" fillId="0" borderId="79" xfId="0" applyBorder="1" applyProtection="1">
      <alignment vertical="center"/>
      <protection hidden="1"/>
    </xf>
    <xf numFmtId="0" fontId="0" fillId="0" borderId="85" xfId="0" applyBorder="1">
      <alignment vertical="center"/>
    </xf>
    <xf numFmtId="0" fontId="0" fillId="0" borderId="13" xfId="0" applyBorder="1" applyProtection="1">
      <alignment vertical="center"/>
      <protection hidden="1"/>
    </xf>
    <xf numFmtId="0" fontId="0" fillId="0" borderId="86" xfId="0" applyBorder="1">
      <alignment vertical="center"/>
    </xf>
    <xf numFmtId="181" fontId="0" fillId="9" borderId="1" xfId="0" applyNumberFormat="1" applyFill="1" applyBorder="1" applyAlignment="1" applyProtection="1">
      <alignment horizontal="center" vertical="center"/>
      <protection hidden="1"/>
    </xf>
    <xf numFmtId="0" fontId="0" fillId="0" borderId="16" xfId="0" applyBorder="1" applyProtection="1">
      <alignment vertical="center"/>
      <protection hidden="1"/>
    </xf>
    <xf numFmtId="0" fontId="0" fillId="0" borderId="14" xfId="0" applyBorder="1" applyProtection="1">
      <alignment vertical="center"/>
      <protection hidden="1"/>
    </xf>
    <xf numFmtId="0" fontId="0" fillId="0" borderId="0" xfId="0" applyProtection="1">
      <alignment vertical="center"/>
      <protection hidden="1"/>
    </xf>
    <xf numFmtId="0" fontId="17" fillId="0" borderId="13" xfId="0" applyFont="1" applyBorder="1" applyProtection="1">
      <alignment vertical="center"/>
      <protection hidden="1"/>
    </xf>
    <xf numFmtId="0" fontId="17" fillId="0" borderId="16" xfId="0" applyFont="1" applyBorder="1" applyProtection="1">
      <alignment vertical="center"/>
      <protection hidden="1"/>
    </xf>
    <xf numFmtId="0" fontId="9" fillId="0" borderId="16" xfId="2" applyBorder="1" applyAlignment="1" applyProtection="1">
      <alignment horizontal="right" vertical="center"/>
      <protection hidden="1"/>
    </xf>
    <xf numFmtId="0" fontId="9" fillId="0" borderId="14" xfId="2" applyBorder="1" applyAlignment="1" applyProtection="1">
      <alignment horizontal="right" vertical="center"/>
      <protection hidden="1"/>
    </xf>
    <xf numFmtId="0" fontId="0" fillId="0" borderId="1" xfId="0" applyBorder="1" applyAlignment="1" applyProtection="1">
      <alignment horizontal="center" vertical="center" textRotation="255"/>
      <protection hidden="1"/>
    </xf>
    <xf numFmtId="0" fontId="0" fillId="0" borderId="1" xfId="0" applyBorder="1" applyAlignment="1" applyProtection="1">
      <alignment horizontal="right" vertical="center"/>
      <protection hidden="1"/>
    </xf>
    <xf numFmtId="0" fontId="60" fillId="0" borderId="28" xfId="0" applyFont="1" applyBorder="1" applyProtection="1">
      <alignment vertical="center"/>
      <protection hidden="1"/>
    </xf>
    <xf numFmtId="0" fontId="0" fillId="0" borderId="2" xfId="0" applyBorder="1" applyAlignment="1" applyProtection="1">
      <alignment horizontal="center" vertical="center" textRotation="255"/>
      <protection hidden="1"/>
    </xf>
    <xf numFmtId="0" fontId="0" fillId="0" borderId="15" xfId="0" applyBorder="1" applyAlignment="1" applyProtection="1">
      <alignment horizontal="center" vertical="center" textRotation="255"/>
      <protection hidden="1"/>
    </xf>
    <xf numFmtId="0" fontId="0" fillId="0" borderId="3" xfId="0" applyBorder="1" applyAlignment="1" applyProtection="1">
      <alignment horizontal="center" vertical="center" textRotation="255"/>
      <protection hidden="1"/>
    </xf>
    <xf numFmtId="0" fontId="0" fillId="0" borderId="28" xfId="0" applyBorder="1" applyAlignment="1" applyProtection="1">
      <alignment horizontal="right" vertical="center"/>
      <protection hidden="1"/>
    </xf>
    <xf numFmtId="0" fontId="80" fillId="0" borderId="28"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9" fillId="0" borderId="0" xfId="2" applyAlignment="1" applyProtection="1">
      <alignment horizontal="left" vertical="center"/>
      <protection hidden="1"/>
    </xf>
    <xf numFmtId="0" fontId="0" fillId="0" borderId="49" xfId="0" applyBorder="1" applyAlignment="1" applyProtection="1">
      <alignment horizontal="left" vertical="center"/>
      <protection hidden="1"/>
    </xf>
    <xf numFmtId="0" fontId="0" fillId="0" borderId="50" xfId="0" applyBorder="1" applyAlignment="1" applyProtection="1">
      <alignment horizontal="left" vertical="center"/>
      <protection hidden="1"/>
    </xf>
    <xf numFmtId="0" fontId="0" fillId="0" borderId="50" xfId="0" applyBorder="1" applyProtection="1">
      <alignment vertical="center"/>
      <protection hidden="1"/>
    </xf>
    <xf numFmtId="0" fontId="9" fillId="0" borderId="0" xfId="2" applyAlignment="1" applyProtection="1">
      <alignment horizontal="center" vertical="center"/>
      <protection hidden="1"/>
    </xf>
    <xf numFmtId="181" fontId="0" fillId="0" borderId="24" xfId="0" applyNumberFormat="1" applyBorder="1" applyAlignment="1" applyProtection="1">
      <alignment horizontal="right" vertical="center"/>
      <protection hidden="1"/>
    </xf>
    <xf numFmtId="0" fontId="0" fillId="0" borderId="24" xfId="0" applyBorder="1" applyAlignment="1" applyProtection="1">
      <alignment horizontal="left" vertical="center"/>
      <protection hidden="1"/>
    </xf>
    <xf numFmtId="0" fontId="27" fillId="0" borderId="0" xfId="0" applyFont="1" applyAlignment="1" applyProtection="1">
      <alignment horizontal="center" vertical="center"/>
      <protection hidden="1"/>
    </xf>
    <xf numFmtId="0" fontId="60" fillId="0" borderId="0" xfId="0" applyFont="1" applyAlignment="1" applyProtection="1">
      <alignment horizontal="center" vertical="center"/>
      <protection hidden="1"/>
    </xf>
    <xf numFmtId="0" fontId="26" fillId="0" borderId="71" xfId="0" applyFont="1" applyBorder="1" applyAlignment="1" applyProtection="1">
      <alignment vertical="center" wrapText="1"/>
      <protection hidden="1"/>
    </xf>
    <xf numFmtId="0" fontId="0" fillId="0" borderId="72" xfId="0" applyBorder="1" applyAlignment="1" applyProtection="1">
      <alignment vertical="center" wrapText="1"/>
      <protection hidden="1"/>
    </xf>
    <xf numFmtId="0" fontId="0" fillId="0" borderId="73" xfId="0" applyBorder="1" applyAlignment="1" applyProtection="1">
      <alignment vertical="center" wrapText="1"/>
      <protection hidden="1"/>
    </xf>
    <xf numFmtId="0" fontId="0" fillId="0" borderId="22" xfId="0" applyBorder="1" applyAlignment="1" applyProtection="1">
      <alignment vertical="center" wrapText="1"/>
      <protection hidden="1"/>
    </xf>
    <xf numFmtId="0" fontId="0" fillId="0" borderId="0" xfId="0" applyAlignment="1" applyProtection="1">
      <alignment vertical="center" wrapText="1"/>
      <protection hidden="1"/>
    </xf>
    <xf numFmtId="0" fontId="0" fillId="0" borderId="46" xfId="0" applyBorder="1" applyAlignment="1" applyProtection="1">
      <alignment vertical="center" wrapText="1"/>
      <protection hidden="1"/>
    </xf>
    <xf numFmtId="0" fontId="9" fillId="0" borderId="23" xfId="2" applyBorder="1" applyAlignment="1" applyProtection="1">
      <alignment horizontal="center" vertical="center" wrapText="1"/>
      <protection hidden="1"/>
    </xf>
    <xf numFmtId="0" fontId="9" fillId="0" borderId="28" xfId="2" applyBorder="1" applyAlignment="1" applyProtection="1">
      <alignment horizontal="center" vertical="center" wrapText="1"/>
      <protection hidden="1"/>
    </xf>
    <xf numFmtId="0" fontId="9" fillId="0" borderId="33" xfId="2" applyBorder="1" applyAlignment="1" applyProtection="1">
      <alignment horizontal="center" vertical="center" wrapText="1"/>
      <protection hidden="1"/>
    </xf>
    <xf numFmtId="0" fontId="2" fillId="14" borderId="18" xfId="0" applyFont="1"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2" fillId="5" borderId="13" xfId="0" applyFont="1" applyFill="1" applyBorder="1" applyAlignment="1" applyProtection="1">
      <alignment horizontal="right" vertical="center" indent="2"/>
      <protection locked="0" hidden="1"/>
    </xf>
    <xf numFmtId="0" fontId="0" fillId="5" borderId="16" xfId="0" applyFill="1" applyBorder="1" applyAlignment="1" applyProtection="1">
      <alignment horizontal="right" vertical="center" indent="2"/>
      <protection locked="0" hidden="1"/>
    </xf>
    <xf numFmtId="0" fontId="0" fillId="5" borderId="14" xfId="0" applyFill="1" applyBorder="1" applyAlignment="1" applyProtection="1">
      <alignment horizontal="right" vertical="center" indent="2"/>
      <protection locked="0" hidden="1"/>
    </xf>
    <xf numFmtId="0" fontId="2" fillId="14" borderId="13" xfId="0" applyFont="1" applyFill="1" applyBorder="1" applyAlignment="1" applyProtection="1">
      <alignment horizontal="right" vertical="center" indent="2"/>
      <protection locked="0" hidden="1"/>
    </xf>
    <xf numFmtId="0" fontId="0" fillId="14" borderId="16" xfId="0" applyFill="1" applyBorder="1" applyAlignment="1" applyProtection="1">
      <alignment horizontal="right" vertical="center" indent="2"/>
      <protection locked="0" hidden="1"/>
    </xf>
    <xf numFmtId="0" fontId="0" fillId="14" borderId="14" xfId="0" applyFill="1" applyBorder="1" applyAlignment="1" applyProtection="1">
      <alignment horizontal="right" vertical="center" indent="2"/>
      <protection locked="0" hidden="1"/>
    </xf>
    <xf numFmtId="0" fontId="0" fillId="0" borderId="14" xfId="0" applyBorder="1" applyAlignment="1" applyProtection="1">
      <alignment horizontal="right" vertical="center" indent="2"/>
      <protection locked="0" hidden="1"/>
    </xf>
    <xf numFmtId="0" fontId="2" fillId="3" borderId="18" xfId="0" applyFont="1" applyFill="1" applyBorder="1" applyAlignment="1" applyProtection="1">
      <alignment horizontal="center" vertical="center"/>
      <protection hidden="1"/>
    </xf>
    <xf numFmtId="0" fontId="2" fillId="3" borderId="10" xfId="0" applyFont="1" applyFill="1" applyBorder="1" applyAlignment="1" applyProtection="1">
      <alignment horizontal="center" vertical="center"/>
      <protection hidden="1"/>
    </xf>
    <xf numFmtId="0" fontId="2" fillId="3" borderId="11" xfId="0" applyFont="1" applyFill="1" applyBorder="1" applyAlignment="1" applyProtection="1">
      <alignment horizontal="center" vertical="center"/>
      <protection hidden="1"/>
    </xf>
    <xf numFmtId="0" fontId="2" fillId="4" borderId="13" xfId="0" applyFont="1" applyFill="1" applyBorder="1" applyAlignment="1" applyProtection="1">
      <alignment horizontal="left" vertical="center"/>
      <protection hidden="1"/>
    </xf>
    <xf numFmtId="0" fontId="9" fillId="0" borderId="0" xfId="2" applyAlignment="1" applyProtection="1">
      <alignment horizontal="left"/>
      <protection hidden="1"/>
    </xf>
    <xf numFmtId="49" fontId="2" fillId="0" borderId="18" xfId="0" applyNumberFormat="1" applyFont="1" applyBorder="1" applyAlignment="1" applyProtection="1">
      <alignment horizontal="right" vertical="center" textRotation="91" wrapText="1"/>
      <protection hidden="1"/>
    </xf>
    <xf numFmtId="0" fontId="0" fillId="0" borderId="10" xfId="0" applyBorder="1" applyAlignment="1" applyProtection="1">
      <alignment horizontal="right" vertical="center" textRotation="91" wrapText="1"/>
      <protection hidden="1"/>
    </xf>
    <xf numFmtId="0" fontId="0" fillId="0" borderId="11" xfId="0" applyBorder="1" applyAlignment="1" applyProtection="1">
      <alignment horizontal="right" vertical="center" textRotation="91" wrapText="1"/>
      <protection hidden="1"/>
    </xf>
    <xf numFmtId="0" fontId="2" fillId="0" borderId="1" xfId="0" applyFont="1" applyBorder="1" applyAlignment="1" applyProtection="1">
      <alignment horizontal="center" vertical="center" textRotation="255"/>
      <protection hidden="1"/>
    </xf>
    <xf numFmtId="0" fontId="2" fillId="0" borderId="2" xfId="0" applyFont="1" applyBorder="1" applyAlignment="1" applyProtection="1">
      <alignment horizontal="center" vertical="center" textRotation="255"/>
      <protection hidden="1"/>
    </xf>
    <xf numFmtId="0" fontId="2" fillId="0" borderId="7" xfId="0" applyFont="1" applyBorder="1" applyAlignment="1" applyProtection="1">
      <alignment vertical="center" textRotation="255"/>
      <protection hidden="1"/>
    </xf>
    <xf numFmtId="0" fontId="0" fillId="0" borderId="15" xfId="0" applyBorder="1" applyAlignment="1" applyProtection="1">
      <alignment vertical="center" textRotation="255"/>
      <protection hidden="1"/>
    </xf>
    <xf numFmtId="0" fontId="2" fillId="0" borderId="16" xfId="0" applyFont="1" applyBorder="1" applyAlignment="1" applyProtection="1">
      <alignment horizontal="right" vertical="center"/>
      <protection hidden="1"/>
    </xf>
    <xf numFmtId="0" fontId="0" fillId="0" borderId="16" xfId="0" applyBorder="1" applyAlignment="1" applyProtection="1">
      <alignment horizontal="right" vertical="center"/>
      <protection hidden="1"/>
    </xf>
    <xf numFmtId="0" fontId="2" fillId="0" borderId="2"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9" fillId="2" borderId="13" xfId="2" applyFill="1" applyBorder="1" applyAlignment="1" applyProtection="1">
      <alignment horizontal="left" vertical="center"/>
      <protection hidden="1"/>
    </xf>
    <xf numFmtId="0" fontId="9" fillId="2" borderId="14" xfId="2" applyFill="1" applyBorder="1" applyAlignment="1" applyProtection="1">
      <alignment horizontal="left" vertical="center"/>
      <protection hidden="1"/>
    </xf>
    <xf numFmtId="0" fontId="9" fillId="3" borderId="16" xfId="2" applyFill="1" applyBorder="1" applyAlignment="1" applyProtection="1">
      <alignment horizontal="left" vertical="center"/>
      <protection hidden="1"/>
    </xf>
    <xf numFmtId="0" fontId="9" fillId="3" borderId="14" xfId="2" applyFill="1" applyBorder="1" applyAlignment="1" applyProtection="1">
      <alignment horizontal="left" vertical="center"/>
      <protection hidden="1"/>
    </xf>
    <xf numFmtId="0" fontId="0" fillId="0" borderId="15" xfId="0" applyBorder="1" applyProtection="1">
      <alignment vertical="center"/>
      <protection hidden="1"/>
    </xf>
    <xf numFmtId="0" fontId="0" fillId="0" borderId="3" xfId="0" applyBorder="1" applyProtection="1">
      <alignment vertical="center"/>
      <protection hidden="1"/>
    </xf>
    <xf numFmtId="0" fontId="9" fillId="0" borderId="13" xfId="2" applyBorder="1" applyAlignment="1" applyProtection="1">
      <alignment horizontal="left" vertical="center"/>
      <protection hidden="1"/>
    </xf>
    <xf numFmtId="0" fontId="9" fillId="0" borderId="33" xfId="2" applyBorder="1" applyAlignment="1" applyProtection="1">
      <alignment horizontal="left" vertical="center"/>
      <protection hidden="1"/>
    </xf>
    <xf numFmtId="0" fontId="9" fillId="4" borderId="16" xfId="2" applyFill="1" applyBorder="1" applyAlignment="1" applyProtection="1">
      <alignment horizontal="left" vertical="center"/>
      <protection hidden="1"/>
    </xf>
    <xf numFmtId="0" fontId="9" fillId="4" borderId="14" xfId="2" applyFill="1" applyBorder="1" applyAlignment="1" applyProtection="1">
      <alignment horizontal="left" vertical="center"/>
      <protection hidden="1"/>
    </xf>
    <xf numFmtId="0" fontId="2" fillId="0" borderId="15"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71" fillId="17" borderId="76" xfId="0" applyFont="1" applyFill="1" applyBorder="1" applyAlignment="1" applyProtection="1">
      <alignment horizontal="center" vertical="center" textRotation="255" wrapText="1"/>
      <protection hidden="1"/>
    </xf>
    <xf numFmtId="0" fontId="71" fillId="17" borderId="75" xfId="0" applyFont="1" applyFill="1" applyBorder="1" applyAlignment="1" applyProtection="1">
      <alignment horizontal="center" vertical="center" textRotation="255" wrapText="1"/>
      <protection hidden="1"/>
    </xf>
    <xf numFmtId="0" fontId="71" fillId="17" borderId="74" xfId="0" applyFont="1" applyFill="1" applyBorder="1" applyAlignment="1" applyProtection="1">
      <alignment horizontal="center" vertical="center" textRotation="255" wrapText="1"/>
      <protection hidden="1"/>
    </xf>
    <xf numFmtId="0" fontId="2" fillId="3" borderId="23" xfId="0" applyFont="1" applyFill="1" applyBorder="1" applyAlignment="1" applyProtection="1">
      <alignment horizontal="center" vertical="center"/>
      <protection hidden="1"/>
    </xf>
    <xf numFmtId="0" fontId="2" fillId="3" borderId="28" xfId="0" applyFont="1" applyFill="1" applyBorder="1" applyAlignment="1" applyProtection="1">
      <alignment horizontal="center" vertical="center"/>
      <protection hidden="1"/>
    </xf>
    <xf numFmtId="0" fontId="2" fillId="3" borderId="33" xfId="0" applyFont="1" applyFill="1" applyBorder="1" applyAlignment="1" applyProtection="1">
      <alignment horizontal="center" vertical="center"/>
      <protection hidden="1"/>
    </xf>
    <xf numFmtId="0" fontId="2" fillId="3" borderId="17" xfId="0" applyFont="1" applyFill="1" applyBorder="1" applyAlignment="1" applyProtection="1">
      <alignment horizontal="center" vertical="center"/>
      <protection hidden="1"/>
    </xf>
    <xf numFmtId="0" fontId="2"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 fillId="4" borderId="19" xfId="0" applyFont="1" applyFill="1" applyBorder="1" applyAlignment="1" applyProtection="1">
      <alignment horizontal="center" vertical="center"/>
      <protection hidden="1"/>
    </xf>
    <xf numFmtId="0" fontId="2" fillId="4" borderId="20" xfId="0" applyFont="1" applyFill="1" applyBorder="1" applyAlignment="1" applyProtection="1">
      <alignment horizontal="center" vertical="center"/>
      <protection hidden="1"/>
    </xf>
    <xf numFmtId="0" fontId="2" fillId="4" borderId="21" xfId="0" applyFont="1" applyFill="1" applyBorder="1" applyAlignment="1" applyProtection="1">
      <alignment horizontal="center" vertical="center"/>
      <protection hidden="1"/>
    </xf>
    <xf numFmtId="0" fontId="2" fillId="0" borderId="3" xfId="0" applyFont="1" applyBorder="1" applyAlignment="1" applyProtection="1">
      <alignment horizontal="center" vertical="center" textRotation="255"/>
      <protection hidden="1"/>
    </xf>
    <xf numFmtId="0" fontId="2" fillId="0" borderId="4" xfId="0" applyFont="1" applyBorder="1" applyAlignment="1" applyProtection="1">
      <alignment horizontal="center" vertical="center" textRotation="255"/>
      <protection hidden="1"/>
    </xf>
    <xf numFmtId="0" fontId="9" fillId="4" borderId="13" xfId="2" applyFill="1" applyBorder="1" applyAlignment="1" applyProtection="1">
      <alignment horizontal="left" vertical="center"/>
      <protection locked="0" hidden="1"/>
    </xf>
    <xf numFmtId="0" fontId="9" fillId="4" borderId="16" xfId="2" applyFill="1" applyBorder="1" applyAlignment="1" applyProtection="1">
      <alignment horizontal="left" vertical="center"/>
      <protection locked="0" hidden="1"/>
    </xf>
    <xf numFmtId="0" fontId="9" fillId="4" borderId="14" xfId="2" applyFill="1" applyBorder="1" applyAlignment="1" applyProtection="1">
      <alignment horizontal="left" vertical="center"/>
      <protection locked="0" hidden="1"/>
    </xf>
    <xf numFmtId="0" fontId="2" fillId="3" borderId="19" xfId="0" applyFont="1" applyFill="1" applyBorder="1" applyAlignment="1" applyProtection="1">
      <alignment horizontal="center" vertical="center"/>
      <protection hidden="1"/>
    </xf>
    <xf numFmtId="0" fontId="0" fillId="0" borderId="20" xfId="0" applyBorder="1" applyAlignment="1" applyProtection="1">
      <alignment horizontal="center" vertical="center"/>
      <protection hidden="1"/>
    </xf>
    <xf numFmtId="176" fontId="2" fillId="3" borderId="20" xfId="0" applyNumberFormat="1" applyFont="1" applyFill="1" applyBorder="1" applyAlignment="1" applyProtection="1">
      <alignment horizontal="center" vertical="center"/>
      <protection hidden="1"/>
    </xf>
    <xf numFmtId="176" fontId="0" fillId="0" borderId="21" xfId="0" applyNumberFormat="1" applyBorder="1" applyProtection="1">
      <alignment vertical="center"/>
      <protection hidden="1"/>
    </xf>
    <xf numFmtId="0" fontId="0" fillId="5" borderId="0" xfId="0" applyFill="1" applyProtection="1">
      <alignment vertical="center"/>
      <protection locked="0" hidden="1"/>
    </xf>
    <xf numFmtId="0" fontId="2" fillId="0" borderId="7" xfId="0" applyFont="1" applyBorder="1" applyAlignment="1" applyProtection="1">
      <alignment horizontal="center" vertical="center" textRotation="255"/>
      <protection hidden="1"/>
    </xf>
    <xf numFmtId="0" fontId="2" fillId="0" borderId="15" xfId="0" applyFont="1" applyBorder="1" applyAlignment="1" applyProtection="1">
      <alignment horizontal="center" vertical="center" textRotation="255"/>
      <protection hidden="1"/>
    </xf>
    <xf numFmtId="0" fontId="2" fillId="0" borderId="22" xfId="0" applyFont="1" applyBorder="1" applyAlignment="1" applyProtection="1">
      <alignment horizontal="center" vertical="center" textRotation="255"/>
      <protection hidden="1"/>
    </xf>
    <xf numFmtId="0" fontId="2" fillId="0" borderId="12" xfId="0" applyFont="1" applyBorder="1" applyAlignment="1" applyProtection="1">
      <alignment horizontal="center" vertical="center" textRotation="255"/>
      <protection hidden="1"/>
    </xf>
    <xf numFmtId="0" fontId="9" fillId="0" borderId="17" xfId="2" applyBorder="1" applyAlignment="1" applyProtection="1">
      <alignment horizontal="left" vertical="center"/>
      <protection hidden="1"/>
    </xf>
    <xf numFmtId="0" fontId="9" fillId="0" borderId="9" xfId="2" applyBorder="1" applyAlignment="1" applyProtection="1">
      <alignment horizontal="left" vertical="center"/>
      <protection hidden="1"/>
    </xf>
    <xf numFmtId="0" fontId="2" fillId="0" borderId="3" xfId="0" applyFont="1" applyBorder="1" applyAlignment="1" applyProtection="1">
      <alignment horizontal="center" vertical="center"/>
      <protection hidden="1"/>
    </xf>
    <xf numFmtId="0" fontId="9" fillId="0" borderId="47" xfId="2" applyBorder="1" applyAlignment="1" applyProtection="1">
      <alignment horizontal="left" vertical="center"/>
      <protection hidden="1"/>
    </xf>
    <xf numFmtId="0" fontId="9" fillId="0" borderId="14" xfId="2" applyBorder="1" applyProtection="1">
      <alignment vertical="center"/>
      <protection hidden="1"/>
    </xf>
    <xf numFmtId="0" fontId="63" fillId="0" borderId="15" xfId="2" applyFont="1" applyFill="1" applyBorder="1" applyAlignment="1" applyProtection="1">
      <alignment horizontal="center" vertical="center" wrapText="1"/>
      <protection hidden="1"/>
    </xf>
    <xf numFmtId="0" fontId="60" fillId="0" borderId="0" xfId="0" applyFont="1" applyProtection="1">
      <alignment vertical="center"/>
      <protection hidden="1"/>
    </xf>
    <xf numFmtId="0" fontId="2" fillId="19" borderId="26" xfId="0" applyFont="1" applyFill="1" applyBorder="1" applyAlignment="1" applyProtection="1">
      <alignment horizontal="center" vertical="center"/>
      <protection hidden="1"/>
    </xf>
    <xf numFmtId="0" fontId="0" fillId="19" borderId="26" xfId="0" applyFill="1" applyBorder="1" applyAlignment="1" applyProtection="1">
      <alignment horizontal="center" vertical="center"/>
      <protection hidden="1"/>
    </xf>
    <xf numFmtId="0" fontId="0" fillId="19" borderId="0" xfId="0" applyFill="1" applyAlignment="1" applyProtection="1">
      <alignment horizontal="center" vertical="center"/>
      <protection hidden="1"/>
    </xf>
    <xf numFmtId="0" fontId="0" fillId="19" borderId="28" xfId="0" applyFill="1" applyBorder="1" applyAlignment="1" applyProtection="1">
      <alignment horizontal="center" vertical="center"/>
      <protection hidden="1"/>
    </xf>
    <xf numFmtId="49" fontId="2" fillId="0" borderId="10" xfId="0" applyNumberFormat="1" applyFont="1" applyBorder="1" applyAlignment="1" applyProtection="1">
      <alignment horizontal="right" vertical="center" wrapText="1"/>
      <protection hidden="1"/>
    </xf>
    <xf numFmtId="0" fontId="0" fillId="0" borderId="10" xfId="0" applyBorder="1" applyAlignment="1" applyProtection="1">
      <alignment horizontal="right" vertical="center" wrapText="1"/>
      <protection hidden="1"/>
    </xf>
    <xf numFmtId="0" fontId="0" fillId="0" borderId="32" xfId="0" applyBorder="1" applyAlignment="1" applyProtection="1">
      <alignment horizontal="right" vertical="center" wrapText="1"/>
      <protection hidden="1"/>
    </xf>
    <xf numFmtId="0" fontId="2" fillId="11" borderId="26" xfId="0" applyFont="1" applyFill="1" applyBorder="1" applyAlignment="1" applyProtection="1">
      <alignment horizontal="center" vertical="center"/>
      <protection hidden="1"/>
    </xf>
    <xf numFmtId="0" fontId="0" fillId="11" borderId="26" xfId="0" applyFill="1" applyBorder="1" applyAlignment="1" applyProtection="1">
      <alignment horizontal="center" vertical="center"/>
      <protection hidden="1"/>
    </xf>
    <xf numFmtId="0" fontId="0" fillId="11" borderId="0" xfId="0" applyFill="1" applyAlignment="1" applyProtection="1">
      <alignment horizontal="center" vertical="center"/>
      <protection hidden="1"/>
    </xf>
    <xf numFmtId="0" fontId="0" fillId="11" borderId="28" xfId="0" applyFill="1" applyBorder="1" applyAlignment="1" applyProtection="1">
      <alignment horizontal="center" vertical="center"/>
      <protection hidden="1"/>
    </xf>
    <xf numFmtId="180" fontId="0" fillId="5" borderId="1" xfId="1" applyNumberFormat="1" applyFont="1" applyFill="1" applyBorder="1" applyAlignment="1" applyProtection="1">
      <alignment vertical="center"/>
      <protection locked="0" hidden="1"/>
    </xf>
    <xf numFmtId="0" fontId="0" fillId="5" borderId="1" xfId="0" applyFill="1" applyBorder="1" applyProtection="1">
      <alignment vertical="center"/>
      <protection locked="0" hidden="1"/>
    </xf>
    <xf numFmtId="180" fontId="0" fillId="11" borderId="13" xfId="0" applyNumberFormat="1" applyFill="1" applyBorder="1" applyProtection="1">
      <alignment vertical="center"/>
      <protection hidden="1"/>
    </xf>
    <xf numFmtId="180" fontId="0" fillId="0" borderId="13" xfId="0" applyNumberFormat="1" applyBorder="1" applyProtection="1">
      <alignment vertical="center"/>
      <protection hidden="1"/>
    </xf>
    <xf numFmtId="0" fontId="12" fillId="0" borderId="13" xfId="0" applyFont="1" applyBorder="1" applyProtection="1">
      <alignment vertical="center"/>
      <protection hidden="1"/>
    </xf>
    <xf numFmtId="180" fontId="0" fillId="0" borderId="0" xfId="1" applyNumberFormat="1" applyFont="1" applyFill="1" applyBorder="1" applyAlignment="1" applyProtection="1">
      <alignment vertical="center"/>
      <protection hidden="1"/>
    </xf>
    <xf numFmtId="0" fontId="0" fillId="11" borderId="14" xfId="0" applyFill="1" applyBorder="1" applyProtection="1">
      <alignment vertical="center"/>
      <protection hidden="1"/>
    </xf>
    <xf numFmtId="180" fontId="0" fillId="5" borderId="13" xfId="1" applyNumberFormat="1" applyFont="1" applyFill="1" applyBorder="1" applyAlignment="1" applyProtection="1">
      <alignment vertical="center"/>
      <protection locked="0" hidden="1"/>
    </xf>
    <xf numFmtId="0" fontId="0" fillId="5" borderId="14" xfId="0" applyFill="1" applyBorder="1" applyProtection="1">
      <alignment vertical="center"/>
      <protection locked="0" hidden="1"/>
    </xf>
    <xf numFmtId="0" fontId="0" fillId="0" borderId="0" xfId="0" applyAlignment="1" applyProtection="1">
      <alignment horizontal="center" vertical="center"/>
      <protection hidden="1"/>
    </xf>
    <xf numFmtId="0" fontId="0" fillId="0" borderId="0" xfId="0" applyAlignment="1" applyProtection="1">
      <alignment horizontal="right" vertical="center"/>
      <protection hidden="1"/>
    </xf>
    <xf numFmtId="0" fontId="26" fillId="0" borderId="1" xfId="0" applyFont="1" applyBorder="1" applyProtection="1">
      <alignment vertical="center"/>
      <protection hidden="1"/>
    </xf>
    <xf numFmtId="0" fontId="0" fillId="0" borderId="0" xfId="0" applyAlignment="1" applyProtection="1">
      <alignment horizontal="left" vertical="center"/>
      <protection hidden="1"/>
    </xf>
    <xf numFmtId="0" fontId="55"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56" fillId="0" borderId="1" xfId="0" applyFont="1" applyBorder="1" applyAlignment="1" applyProtection="1">
      <alignment vertical="center" wrapText="1"/>
      <protection hidden="1"/>
    </xf>
    <xf numFmtId="0" fontId="21" fillId="0" borderId="0" xfId="0" applyFont="1" applyAlignment="1" applyProtection="1">
      <alignment vertical="center" wrapText="1"/>
      <protection hidden="1"/>
    </xf>
    <xf numFmtId="0" fontId="9" fillId="0" borderId="0" xfId="2" applyAlignment="1" applyProtection="1">
      <alignment vertical="center"/>
      <protection hidden="1"/>
    </xf>
    <xf numFmtId="0" fontId="55"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6" fillId="0" borderId="0" xfId="0" applyFont="1" applyAlignment="1" applyProtection="1">
      <alignment vertical="center" wrapText="1"/>
      <protection hidden="1"/>
    </xf>
    <xf numFmtId="0" fontId="18"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2" fillId="14" borderId="1" xfId="0" applyFont="1" applyFill="1" applyBorder="1" applyAlignment="1" applyProtection="1">
      <alignment horizontal="center" vertical="center"/>
      <protection locked="0"/>
    </xf>
    <xf numFmtId="181" fontId="12" fillId="14" borderId="1" xfId="0" applyNumberFormat="1" applyFont="1" applyFill="1" applyBorder="1" applyAlignment="1" applyProtection="1">
      <alignment horizontal="center" vertical="center"/>
      <protection locked="0"/>
    </xf>
    <xf numFmtId="179" fontId="12" fillId="14" borderId="1" xfId="0" applyNumberFormat="1" applyFont="1" applyFill="1" applyBorder="1" applyAlignment="1" applyProtection="1">
      <alignment horizontal="center" vertical="center"/>
      <protection locked="0"/>
    </xf>
    <xf numFmtId="182" fontId="12" fillId="14" borderId="1" xfId="1" applyNumberFormat="1" applyFont="1" applyFill="1" applyBorder="1" applyAlignment="1" applyProtection="1">
      <alignment horizontal="center" vertical="center"/>
      <protection locked="0"/>
    </xf>
    <xf numFmtId="182" fontId="12" fillId="14" borderId="1" xfId="1" applyNumberFormat="1" applyFont="1" applyFill="1" applyBorder="1" applyAlignment="1" applyProtection="1">
      <alignment vertical="center"/>
      <protection locked="0"/>
    </xf>
    <xf numFmtId="182" fontId="12" fillId="4" borderId="1" xfId="0" applyNumberFormat="1" applyFont="1" applyFill="1" applyBorder="1" applyProtection="1">
      <alignment vertical="center"/>
      <protection hidden="1"/>
    </xf>
    <xf numFmtId="0" fontId="12" fillId="0" borderId="1" xfId="0" applyFont="1" applyBorder="1" applyProtection="1">
      <alignment vertical="center"/>
      <protection hidden="1"/>
    </xf>
    <xf numFmtId="182" fontId="0" fillId="0" borderId="0" xfId="0" applyNumberFormat="1" applyProtection="1">
      <alignment vertical="center"/>
      <protection hidden="1"/>
    </xf>
    <xf numFmtId="0" fontId="43" fillId="0" borderId="0" xfId="0" applyFont="1" applyAlignment="1">
      <alignment horizontal="center" vertical="center"/>
    </xf>
    <xf numFmtId="0" fontId="0" fillId="0" borderId="0" xfId="0">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6" fillId="0" borderId="0" xfId="0" applyFont="1" applyAlignment="1">
      <alignment horizontal="left" vertical="center" wrapText="1"/>
    </xf>
    <xf numFmtId="0" fontId="9" fillId="0" borderId="0" xfId="2"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43" fillId="0" borderId="0" xfId="0"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3" xfId="0" applyBorder="1" applyAlignment="1" applyProtection="1">
      <alignment vertical="center" wrapText="1"/>
      <protection hidden="1"/>
    </xf>
    <xf numFmtId="0" fontId="36" fillId="0" borderId="0" xfId="0" applyFont="1" applyAlignment="1" applyProtection="1">
      <alignment horizontal="left" vertical="center" wrapText="1"/>
      <protection hidden="1"/>
    </xf>
    <xf numFmtId="0" fontId="9" fillId="0" borderId="0" xfId="2" applyFill="1">
      <alignment vertical="center"/>
    </xf>
    <xf numFmtId="0" fontId="39" fillId="0" borderId="0" xfId="0" applyFont="1" applyAlignment="1">
      <alignment horizontal="left" vertical="center"/>
    </xf>
    <xf numFmtId="0" fontId="39" fillId="0" borderId="0" xfId="0" applyFont="1" applyAlignment="1">
      <alignment horizontal="right" vertical="center" wrapText="1"/>
    </xf>
    <xf numFmtId="0" fontId="39" fillId="15" borderId="13" xfId="0" applyFont="1" applyFill="1" applyBorder="1">
      <alignment vertical="center"/>
    </xf>
    <xf numFmtId="0" fontId="0" fillId="15" borderId="16" xfId="0" applyFill="1" applyBorder="1">
      <alignment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28" xfId="0" applyBorder="1" applyAlignment="1">
      <alignment vertical="center" wrapText="1"/>
    </xf>
    <xf numFmtId="0" fontId="0" fillId="0" borderId="0" xfId="0" applyAlignment="1">
      <alignment vertical="center" wrapText="1"/>
    </xf>
    <xf numFmtId="0" fontId="34" fillId="0" borderId="0" xfId="0" applyFont="1" applyAlignment="1">
      <alignment horizontal="center" vertical="center"/>
    </xf>
    <xf numFmtId="0" fontId="17" fillId="0" borderId="0" xfId="0" applyFont="1" applyAlignment="1">
      <alignment vertical="center" wrapText="1"/>
    </xf>
    <xf numFmtId="177" fontId="0" fillId="12" borderId="38" xfId="0" applyNumberFormat="1" applyFill="1" applyBorder="1">
      <alignment vertical="center"/>
    </xf>
    <xf numFmtId="0" fontId="0" fillId="12" borderId="39" xfId="0" applyFill="1" applyBorder="1">
      <alignment vertical="center"/>
    </xf>
    <xf numFmtId="0" fontId="0" fillId="10" borderId="37" xfId="0" applyFill="1" applyBorder="1">
      <alignment vertical="center"/>
    </xf>
    <xf numFmtId="0" fontId="0" fillId="10" borderId="30" xfId="0" applyFill="1" applyBorder="1">
      <alignment vertical="center"/>
    </xf>
    <xf numFmtId="0" fontId="0" fillId="11" borderId="37" xfId="0" applyFill="1" applyBorder="1">
      <alignment vertical="center"/>
    </xf>
    <xf numFmtId="0" fontId="0" fillId="11" borderId="30" xfId="0" applyFill="1" applyBorder="1">
      <alignment vertical="center"/>
    </xf>
    <xf numFmtId="0" fontId="0" fillId="12" borderId="37" xfId="0" applyFill="1" applyBorder="1">
      <alignment vertical="center"/>
    </xf>
    <xf numFmtId="0" fontId="0" fillId="12" borderId="30" xfId="0" applyFill="1" applyBorder="1">
      <alignment vertical="center"/>
    </xf>
    <xf numFmtId="0" fontId="29"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0" fontId="26" fillId="0" borderId="13" xfId="0" applyFont="1" applyBorder="1" applyAlignment="1" applyProtection="1">
      <alignment horizontal="center" vertical="center"/>
      <protection hidden="1"/>
    </xf>
    <xf numFmtId="0" fontId="26" fillId="0" borderId="14" xfId="0" applyFont="1" applyBorder="1" applyAlignment="1" applyProtection="1">
      <alignment horizontal="center" vertical="center"/>
      <protection hidden="1"/>
    </xf>
    <xf numFmtId="0" fontId="0" fillId="9" borderId="1" xfId="0" applyFill="1" applyBorder="1">
      <alignment vertical="center"/>
    </xf>
    <xf numFmtId="0" fontId="0" fillId="8" borderId="2" xfId="0" applyFill="1" applyBorder="1">
      <alignment vertical="center"/>
    </xf>
    <xf numFmtId="0" fontId="0" fillId="0" borderId="1" xfId="0" applyBorder="1">
      <alignment vertical="center"/>
    </xf>
    <xf numFmtId="0" fontId="0" fillId="0" borderId="13" xfId="0" applyBorder="1" applyAlignment="1">
      <alignment horizontal="center" vertical="center"/>
    </xf>
    <xf numFmtId="0" fontId="0" fillId="0" borderId="14" xfId="0" applyBorder="1">
      <alignment vertical="center"/>
    </xf>
    <xf numFmtId="0" fontId="0" fillId="0" borderId="1" xfId="0" applyBorder="1" applyAlignment="1">
      <alignment horizontal="center" vertical="center"/>
    </xf>
    <xf numFmtId="0" fontId="0" fillId="0" borderId="0" xfId="0"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6">
    <dxf>
      <font>
        <color theme="0" tint="-0.24994659260841701"/>
      </font>
    </dxf>
    <dxf>
      <font>
        <color theme="0" tint="-0.14996795556505021"/>
      </font>
    </dxf>
    <dxf>
      <font>
        <color theme="0" tint="-0.14996795556505021"/>
      </font>
    </dxf>
    <dxf>
      <font>
        <color theme="0"/>
      </font>
    </dxf>
    <dxf>
      <font>
        <color theme="0" tint="-0.24994659260841701"/>
      </font>
    </dxf>
    <dxf>
      <font>
        <color theme="0" tint="-0.14996795556505021"/>
      </font>
    </dxf>
  </dxfs>
  <tableStyles count="0" defaultTableStyle="TableStyleMedium2" defaultPivotStyle="PivotStyleLight16"/>
  <colors>
    <mruColors>
      <color rgb="FFFFFFCC"/>
      <color rgb="FFFFFF99"/>
      <color rgb="FF0000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収入・支出・資産残高</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656198286992405E-2"/>
          <c:y val="0.13486308508692763"/>
          <c:w val="0.84716335400338239"/>
          <c:h val="0.72711976381180077"/>
        </c:manualLayout>
      </c:layout>
      <c:barChart>
        <c:barDir val="col"/>
        <c:grouping val="clustered"/>
        <c:varyColors val="0"/>
        <c:ser>
          <c:idx val="28"/>
          <c:order val="2"/>
          <c:spPr>
            <a:solidFill>
              <a:srgbClr val="FFFFCC"/>
            </a:solidFill>
            <a:ln>
              <a:solidFill>
                <a:srgbClr val="FFC000"/>
              </a:solidFill>
            </a:ln>
            <a:effectLst/>
          </c:spPr>
          <c:invertIfNegative val="0"/>
          <c:cat>
            <c:multiLvlStrRef>
              <c:f>CF表!$F$4:$Z$10</c:f>
              <c:multiLvlStrCache>
                <c:ptCount val="21"/>
                <c:lvl>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lvl>
                <c:lvl>
                  <c:pt idx="0">
                    <c:v>4</c:v>
                  </c:pt>
                  <c:pt idx="1">
                    <c:v>5</c:v>
                  </c:pt>
                  <c:pt idx="2">
                    <c:v>6</c:v>
                  </c:pt>
                  <c:pt idx="3">
                    <c:v>7</c:v>
                  </c:pt>
                  <c:pt idx="4">
                    <c:v>8</c:v>
                  </c:pt>
                  <c:pt idx="5">
                    <c:v>9</c:v>
                  </c:pt>
                  <c:pt idx="6">
                    <c:v>10</c:v>
                  </c:pt>
                  <c:pt idx="7">
                    <c:v>11</c:v>
                  </c:pt>
                  <c:pt idx="8">
                    <c:v>12</c:v>
                  </c:pt>
                  <c:pt idx="9">
                    <c:v>13</c:v>
                  </c:pt>
                  <c:pt idx="10">
                    <c:v>14</c:v>
                  </c:pt>
                  <c:pt idx="11">
                    <c:v>15</c:v>
                  </c:pt>
                  <c:pt idx="12">
                    <c:v>16</c:v>
                  </c:pt>
                  <c:pt idx="13">
                    <c:v>17</c:v>
                  </c:pt>
                  <c:pt idx="14">
                    <c:v>18</c:v>
                  </c:pt>
                  <c:pt idx="15">
                    <c:v>19</c:v>
                  </c:pt>
                  <c:pt idx="16">
                    <c:v>20</c:v>
                  </c:pt>
                  <c:pt idx="17">
                    <c:v>21</c:v>
                  </c:pt>
                  <c:pt idx="18">
                    <c:v>22</c:v>
                  </c:pt>
                  <c:pt idx="19">
                    <c:v>23</c:v>
                  </c:pt>
                  <c:pt idx="20">
                    <c:v>24</c:v>
                  </c:pt>
                </c:lvl>
                <c:lvl>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53</c:v>
                  </c:pt>
                </c:lvl>
                <c:lvl>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lvl>
                <c:lvl>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lvl>
              </c:multiLvlStrCache>
            </c:multiLvlStrRef>
          </c:cat>
          <c:val>
            <c:numRef>
              <c:f>CF表!$F$46:$DB$46</c:f>
              <c:numCache>
                <c:formatCode>#,##0_ ;[Red]\-#,##0\ </c:formatCode>
                <c:ptCount val="66"/>
                <c:pt idx="0">
                  <c:v>421</c:v>
                </c:pt>
                <c:pt idx="1">
                  <c:v>442</c:v>
                </c:pt>
                <c:pt idx="2">
                  <c:v>463</c:v>
                </c:pt>
                <c:pt idx="3">
                  <c:v>466</c:v>
                </c:pt>
                <c:pt idx="4">
                  <c:v>438</c:v>
                </c:pt>
                <c:pt idx="5">
                  <c:v>410</c:v>
                </c:pt>
                <c:pt idx="6">
                  <c:v>462</c:v>
                </c:pt>
                <c:pt idx="7">
                  <c:v>378</c:v>
                </c:pt>
                <c:pt idx="8">
                  <c:v>294</c:v>
                </c:pt>
                <c:pt idx="9">
                  <c:v>186</c:v>
                </c:pt>
                <c:pt idx="10">
                  <c:v>-122</c:v>
                </c:pt>
                <c:pt idx="11">
                  <c:v>-230</c:v>
                </c:pt>
                <c:pt idx="12">
                  <c:v>-330</c:v>
                </c:pt>
                <c:pt idx="13">
                  <c:v>-407</c:v>
                </c:pt>
                <c:pt idx="14">
                  <c:v>-484</c:v>
                </c:pt>
                <c:pt idx="15">
                  <c:v>-561</c:v>
                </c:pt>
                <c:pt idx="16">
                  <c:v>-491</c:v>
                </c:pt>
                <c:pt idx="17">
                  <c:v>-421</c:v>
                </c:pt>
                <c:pt idx="18">
                  <c:v>-349</c:v>
                </c:pt>
                <c:pt idx="19">
                  <c:v>-276</c:v>
                </c:pt>
                <c:pt idx="20">
                  <c:v>-178</c:v>
                </c:pt>
                <c:pt idx="21">
                  <c:v>0</c:v>
                </c:pt>
                <c:pt idx="22">
                  <c:v>178</c:v>
                </c:pt>
                <c:pt idx="23">
                  <c:v>356</c:v>
                </c:pt>
                <c:pt idx="24">
                  <c:v>567</c:v>
                </c:pt>
                <c:pt idx="25">
                  <c:v>299</c:v>
                </c:pt>
                <c:pt idx="26">
                  <c:v>327</c:v>
                </c:pt>
                <c:pt idx="27">
                  <c:v>355</c:v>
                </c:pt>
                <c:pt idx="28">
                  <c:v>383</c:v>
                </c:pt>
                <c:pt idx="29">
                  <c:v>411</c:v>
                </c:pt>
                <c:pt idx="30">
                  <c:v>484</c:v>
                </c:pt>
                <c:pt idx="31">
                  <c:v>574</c:v>
                </c:pt>
                <c:pt idx="32">
                  <c:v>617</c:v>
                </c:pt>
                <c:pt idx="33">
                  <c:v>675</c:v>
                </c:pt>
                <c:pt idx="34">
                  <c:v>733</c:v>
                </c:pt>
                <c:pt idx="35">
                  <c:v>591</c:v>
                </c:pt>
                <c:pt idx="36">
                  <c:v>649</c:v>
                </c:pt>
                <c:pt idx="37">
                  <c:v>707</c:v>
                </c:pt>
                <c:pt idx="38">
                  <c:v>765</c:v>
                </c:pt>
                <c:pt idx="39">
                  <c:v>823</c:v>
                </c:pt>
                <c:pt idx="40">
                  <c:v>881</c:v>
                </c:pt>
                <c:pt idx="41">
                  <c:v>939</c:v>
                </c:pt>
                <c:pt idx="42">
                  <c:v>997</c:v>
                </c:pt>
                <c:pt idx="43">
                  <c:v>1055</c:v>
                </c:pt>
                <c:pt idx="44">
                  <c:v>1113</c:v>
                </c:pt>
                <c:pt idx="45">
                  <c:v>1098</c:v>
                </c:pt>
                <c:pt idx="46">
                  <c:v>1083</c:v>
                </c:pt>
                <c:pt idx="47">
                  <c:v>1068</c:v>
                </c:pt>
                <c:pt idx="48">
                  <c:v>1053</c:v>
                </c:pt>
                <c:pt idx="49">
                  <c:v>1038</c:v>
                </c:pt>
                <c:pt idx="50">
                  <c:v>1023</c:v>
                </c:pt>
                <c:pt idx="51">
                  <c:v>1008</c:v>
                </c:pt>
                <c:pt idx="52">
                  <c:v>993</c:v>
                </c:pt>
                <c:pt idx="53">
                  <c:v>978</c:v>
                </c:pt>
                <c:pt idx="54">
                  <c:v>963</c:v>
                </c:pt>
                <c:pt idx="55">
                  <c:v>948</c:v>
                </c:pt>
                <c:pt idx="56">
                  <c:v>933</c:v>
                </c:pt>
                <c:pt idx="57">
                  <c:v>918</c:v>
                </c:pt>
                <c:pt idx="58">
                  <c:v>903</c:v>
                </c:pt>
                <c:pt idx="59">
                  <c:v>888</c:v>
                </c:pt>
                <c:pt idx="60">
                  <c:v>873</c:v>
                </c:pt>
                <c:pt idx="61">
                  <c:v>858</c:v>
                </c:pt>
                <c:pt idx="62">
                  <c:v>843</c:v>
                </c:pt>
                <c:pt idx="63">
                  <c:v>828</c:v>
                </c:pt>
                <c:pt idx="64">
                  <c:v>813</c:v>
                </c:pt>
                <c:pt idx="65">
                  <c:v>798</c:v>
                </c:pt>
              </c:numCache>
            </c:numRef>
          </c:val>
          <c:extLst>
            <c:ext xmlns:c16="http://schemas.microsoft.com/office/drawing/2014/chart" uri="{C3380CC4-5D6E-409C-BE32-E72D297353CC}">
              <c16:uniqueId val="{0000001D-7A3C-43DA-AEB5-F297B70A6B5B}"/>
            </c:ext>
          </c:extLst>
        </c:ser>
        <c:dLbls>
          <c:showLegendKey val="0"/>
          <c:showVal val="0"/>
          <c:showCatName val="0"/>
          <c:showSerName val="0"/>
          <c:showPercent val="0"/>
          <c:showBubbleSize val="0"/>
        </c:dLbls>
        <c:gapWidth val="150"/>
        <c:axId val="272103679"/>
        <c:axId val="272104927"/>
      </c:barChart>
      <c:lineChart>
        <c:grouping val="standard"/>
        <c:varyColors val="0"/>
        <c:ser>
          <c:idx val="26"/>
          <c:order val="1"/>
          <c:spPr>
            <a:ln w="28575" cap="rnd">
              <a:solidFill>
                <a:srgbClr val="0070C0"/>
              </a:solidFill>
              <a:round/>
            </a:ln>
            <a:effectLst/>
          </c:spPr>
          <c:marker>
            <c:symbol val="circle"/>
            <c:size val="5"/>
            <c:spPr>
              <a:solidFill>
                <a:srgbClr val="0070C0"/>
              </a:solidFill>
              <a:ln w="9525">
                <a:solidFill>
                  <a:srgbClr val="0070C0"/>
                </a:solidFill>
              </a:ln>
              <a:effectLst/>
            </c:spPr>
          </c:marker>
          <c:cat>
            <c:numRef>
              <c:f>CF表!$F$5:$CC$5</c:f>
              <c:numCache>
                <c:formatCode>General</c:formatCode>
                <c:ptCount val="66"/>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pt idx="31">
                  <c:v>66</c:v>
                </c:pt>
                <c:pt idx="32">
                  <c:v>67</c:v>
                </c:pt>
                <c:pt idx="33">
                  <c:v>68</c:v>
                </c:pt>
                <c:pt idx="34">
                  <c:v>69</c:v>
                </c:pt>
                <c:pt idx="35">
                  <c:v>70</c:v>
                </c:pt>
                <c:pt idx="36">
                  <c:v>71</c:v>
                </c:pt>
                <c:pt idx="37">
                  <c:v>72</c:v>
                </c:pt>
                <c:pt idx="38">
                  <c:v>73</c:v>
                </c:pt>
                <c:pt idx="39">
                  <c:v>74</c:v>
                </c:pt>
                <c:pt idx="40">
                  <c:v>75</c:v>
                </c:pt>
                <c:pt idx="41">
                  <c:v>76</c:v>
                </c:pt>
                <c:pt idx="42">
                  <c:v>77</c:v>
                </c:pt>
                <c:pt idx="43">
                  <c:v>78</c:v>
                </c:pt>
                <c:pt idx="44">
                  <c:v>79</c:v>
                </c:pt>
                <c:pt idx="45">
                  <c:v>80</c:v>
                </c:pt>
                <c:pt idx="46">
                  <c:v>81</c:v>
                </c:pt>
                <c:pt idx="47">
                  <c:v>82</c:v>
                </c:pt>
                <c:pt idx="48">
                  <c:v>83</c:v>
                </c:pt>
                <c:pt idx="49">
                  <c:v>84</c:v>
                </c:pt>
                <c:pt idx="50">
                  <c:v>85</c:v>
                </c:pt>
                <c:pt idx="51">
                  <c:v>86</c:v>
                </c:pt>
                <c:pt idx="52">
                  <c:v>87</c:v>
                </c:pt>
                <c:pt idx="53">
                  <c:v>88</c:v>
                </c:pt>
                <c:pt idx="54">
                  <c:v>89</c:v>
                </c:pt>
                <c:pt idx="55">
                  <c:v>90</c:v>
                </c:pt>
                <c:pt idx="56">
                  <c:v>91</c:v>
                </c:pt>
                <c:pt idx="57">
                  <c:v>92</c:v>
                </c:pt>
                <c:pt idx="58">
                  <c:v>93</c:v>
                </c:pt>
                <c:pt idx="59">
                  <c:v>94</c:v>
                </c:pt>
                <c:pt idx="60">
                  <c:v>95</c:v>
                </c:pt>
                <c:pt idx="61">
                  <c:v>96</c:v>
                </c:pt>
                <c:pt idx="62">
                  <c:v>97</c:v>
                </c:pt>
                <c:pt idx="63">
                  <c:v>98</c:v>
                </c:pt>
                <c:pt idx="64">
                  <c:v>99</c:v>
                </c:pt>
                <c:pt idx="65">
                  <c:v>100</c:v>
                </c:pt>
              </c:numCache>
            </c:numRef>
          </c:cat>
          <c:val>
            <c:numRef>
              <c:f>CF表!$F$44:$DB$44</c:f>
              <c:numCache>
                <c:formatCode>#,##0_ ;[Red]\-#,##0\ </c:formatCode>
                <c:ptCount val="66"/>
                <c:pt idx="0">
                  <c:v>1079</c:v>
                </c:pt>
                <c:pt idx="1">
                  <c:v>479</c:v>
                </c:pt>
                <c:pt idx="2">
                  <c:v>479</c:v>
                </c:pt>
                <c:pt idx="3">
                  <c:v>497</c:v>
                </c:pt>
                <c:pt idx="4">
                  <c:v>528</c:v>
                </c:pt>
                <c:pt idx="5">
                  <c:v>528</c:v>
                </c:pt>
                <c:pt idx="6">
                  <c:v>528</c:v>
                </c:pt>
                <c:pt idx="7">
                  <c:v>664</c:v>
                </c:pt>
                <c:pt idx="8">
                  <c:v>664</c:v>
                </c:pt>
                <c:pt idx="9">
                  <c:v>688</c:v>
                </c:pt>
                <c:pt idx="10">
                  <c:v>888</c:v>
                </c:pt>
                <c:pt idx="11">
                  <c:v>688</c:v>
                </c:pt>
                <c:pt idx="12">
                  <c:v>680</c:v>
                </c:pt>
                <c:pt idx="13">
                  <c:v>657</c:v>
                </c:pt>
                <c:pt idx="14">
                  <c:v>657</c:v>
                </c:pt>
                <c:pt idx="15">
                  <c:v>657</c:v>
                </c:pt>
                <c:pt idx="16">
                  <c:v>590</c:v>
                </c:pt>
                <c:pt idx="17">
                  <c:v>590</c:v>
                </c:pt>
                <c:pt idx="18">
                  <c:v>588</c:v>
                </c:pt>
                <c:pt idx="19">
                  <c:v>587</c:v>
                </c:pt>
                <c:pt idx="20">
                  <c:v>562</c:v>
                </c:pt>
                <c:pt idx="21">
                  <c:v>562</c:v>
                </c:pt>
                <c:pt idx="22">
                  <c:v>562</c:v>
                </c:pt>
                <c:pt idx="23">
                  <c:v>562</c:v>
                </c:pt>
                <c:pt idx="24">
                  <c:v>529</c:v>
                </c:pt>
                <c:pt idx="25">
                  <c:v>708</c:v>
                </c:pt>
                <c:pt idx="26">
                  <c:v>412</c:v>
                </c:pt>
                <c:pt idx="27">
                  <c:v>412</c:v>
                </c:pt>
                <c:pt idx="28">
                  <c:v>412</c:v>
                </c:pt>
                <c:pt idx="29">
                  <c:v>412</c:v>
                </c:pt>
                <c:pt idx="30">
                  <c:v>347</c:v>
                </c:pt>
                <c:pt idx="31">
                  <c:v>311</c:v>
                </c:pt>
                <c:pt idx="32">
                  <c:v>338</c:v>
                </c:pt>
                <c:pt idx="33">
                  <c:v>323</c:v>
                </c:pt>
                <c:pt idx="34">
                  <c:v>323</c:v>
                </c:pt>
                <c:pt idx="35">
                  <c:v>523</c:v>
                </c:pt>
                <c:pt idx="36">
                  <c:v>323</c:v>
                </c:pt>
                <c:pt idx="37">
                  <c:v>323</c:v>
                </c:pt>
                <c:pt idx="38">
                  <c:v>323</c:v>
                </c:pt>
                <c:pt idx="39">
                  <c:v>323</c:v>
                </c:pt>
                <c:pt idx="40">
                  <c:v>323</c:v>
                </c:pt>
                <c:pt idx="41">
                  <c:v>323</c:v>
                </c:pt>
                <c:pt idx="42">
                  <c:v>323</c:v>
                </c:pt>
                <c:pt idx="43">
                  <c:v>323</c:v>
                </c:pt>
                <c:pt idx="44">
                  <c:v>323</c:v>
                </c:pt>
                <c:pt idx="45">
                  <c:v>296</c:v>
                </c:pt>
                <c:pt idx="46">
                  <c:v>296</c:v>
                </c:pt>
                <c:pt idx="47">
                  <c:v>296</c:v>
                </c:pt>
                <c:pt idx="48">
                  <c:v>296</c:v>
                </c:pt>
                <c:pt idx="49">
                  <c:v>296</c:v>
                </c:pt>
                <c:pt idx="50">
                  <c:v>296</c:v>
                </c:pt>
                <c:pt idx="51">
                  <c:v>296</c:v>
                </c:pt>
                <c:pt idx="52">
                  <c:v>296</c:v>
                </c:pt>
                <c:pt idx="53">
                  <c:v>296</c:v>
                </c:pt>
                <c:pt idx="54">
                  <c:v>296</c:v>
                </c:pt>
                <c:pt idx="55">
                  <c:v>296</c:v>
                </c:pt>
                <c:pt idx="56">
                  <c:v>296</c:v>
                </c:pt>
                <c:pt idx="57">
                  <c:v>296</c:v>
                </c:pt>
                <c:pt idx="58">
                  <c:v>296</c:v>
                </c:pt>
                <c:pt idx="59">
                  <c:v>296</c:v>
                </c:pt>
                <c:pt idx="60">
                  <c:v>296</c:v>
                </c:pt>
                <c:pt idx="61">
                  <c:v>296</c:v>
                </c:pt>
                <c:pt idx="62">
                  <c:v>296</c:v>
                </c:pt>
                <c:pt idx="63">
                  <c:v>296</c:v>
                </c:pt>
                <c:pt idx="64">
                  <c:v>296</c:v>
                </c:pt>
                <c:pt idx="65">
                  <c:v>296</c:v>
                </c:pt>
              </c:numCache>
            </c:numRef>
          </c:val>
          <c:smooth val="0"/>
          <c:extLst>
            <c:ext xmlns:c16="http://schemas.microsoft.com/office/drawing/2014/chart" uri="{C3380CC4-5D6E-409C-BE32-E72D297353CC}">
              <c16:uniqueId val="{0000001B-7A3C-43DA-AEB5-F297B70A6B5B}"/>
            </c:ext>
          </c:extLst>
        </c:ser>
        <c:ser>
          <c:idx val="17"/>
          <c:order val="0"/>
          <c:spPr>
            <a:ln w="28575" cap="rnd">
              <a:solidFill>
                <a:srgbClr val="FF0000"/>
              </a:solidFill>
              <a:round/>
            </a:ln>
            <a:effectLst/>
          </c:spPr>
          <c:marker>
            <c:symbol val="circle"/>
            <c:size val="5"/>
            <c:spPr>
              <a:solidFill>
                <a:srgbClr val="FF0000"/>
              </a:solidFill>
              <a:ln w="9525">
                <a:solidFill>
                  <a:srgbClr val="FF0000"/>
                </a:solidFill>
              </a:ln>
              <a:effectLst/>
            </c:spPr>
          </c:marker>
          <c:cat>
            <c:numRef>
              <c:f>CF表!$F$5:$CC$5</c:f>
              <c:numCache>
                <c:formatCode>General</c:formatCode>
                <c:ptCount val="66"/>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pt idx="31">
                  <c:v>66</c:v>
                </c:pt>
                <c:pt idx="32">
                  <c:v>67</c:v>
                </c:pt>
                <c:pt idx="33">
                  <c:v>68</c:v>
                </c:pt>
                <c:pt idx="34">
                  <c:v>69</c:v>
                </c:pt>
                <c:pt idx="35">
                  <c:v>70</c:v>
                </c:pt>
                <c:pt idx="36">
                  <c:v>71</c:v>
                </c:pt>
                <c:pt idx="37">
                  <c:v>72</c:v>
                </c:pt>
                <c:pt idx="38">
                  <c:v>73</c:v>
                </c:pt>
                <c:pt idx="39">
                  <c:v>74</c:v>
                </c:pt>
                <c:pt idx="40">
                  <c:v>75</c:v>
                </c:pt>
                <c:pt idx="41">
                  <c:v>76</c:v>
                </c:pt>
                <c:pt idx="42">
                  <c:v>77</c:v>
                </c:pt>
                <c:pt idx="43">
                  <c:v>78</c:v>
                </c:pt>
                <c:pt idx="44">
                  <c:v>79</c:v>
                </c:pt>
                <c:pt idx="45">
                  <c:v>80</c:v>
                </c:pt>
                <c:pt idx="46">
                  <c:v>81</c:v>
                </c:pt>
                <c:pt idx="47">
                  <c:v>82</c:v>
                </c:pt>
                <c:pt idx="48">
                  <c:v>83</c:v>
                </c:pt>
                <c:pt idx="49">
                  <c:v>84</c:v>
                </c:pt>
                <c:pt idx="50">
                  <c:v>85</c:v>
                </c:pt>
                <c:pt idx="51">
                  <c:v>86</c:v>
                </c:pt>
                <c:pt idx="52">
                  <c:v>87</c:v>
                </c:pt>
                <c:pt idx="53">
                  <c:v>88</c:v>
                </c:pt>
                <c:pt idx="54">
                  <c:v>89</c:v>
                </c:pt>
                <c:pt idx="55">
                  <c:v>90</c:v>
                </c:pt>
                <c:pt idx="56">
                  <c:v>91</c:v>
                </c:pt>
                <c:pt idx="57">
                  <c:v>92</c:v>
                </c:pt>
                <c:pt idx="58">
                  <c:v>93</c:v>
                </c:pt>
                <c:pt idx="59">
                  <c:v>94</c:v>
                </c:pt>
                <c:pt idx="60">
                  <c:v>95</c:v>
                </c:pt>
                <c:pt idx="61">
                  <c:v>96</c:v>
                </c:pt>
                <c:pt idx="62">
                  <c:v>97</c:v>
                </c:pt>
                <c:pt idx="63">
                  <c:v>98</c:v>
                </c:pt>
                <c:pt idx="64">
                  <c:v>99</c:v>
                </c:pt>
                <c:pt idx="65">
                  <c:v>100</c:v>
                </c:pt>
              </c:numCache>
            </c:numRef>
          </c:cat>
          <c:val>
            <c:numRef>
              <c:f>CF表!$F$32:$DB$32</c:f>
              <c:numCache>
                <c:formatCode>#,##0_ ;[Red]\-#,##0\ </c:formatCode>
                <c:ptCount val="66"/>
                <c:pt idx="0">
                  <c:v>500</c:v>
                </c:pt>
                <c:pt idx="1">
                  <c:v>500</c:v>
                </c:pt>
                <c:pt idx="2">
                  <c:v>500</c:v>
                </c:pt>
                <c:pt idx="3">
                  <c:v>500</c:v>
                </c:pt>
                <c:pt idx="4">
                  <c:v>500</c:v>
                </c:pt>
                <c:pt idx="5">
                  <c:v>500</c:v>
                </c:pt>
                <c:pt idx="6">
                  <c:v>580</c:v>
                </c:pt>
                <c:pt idx="7">
                  <c:v>580</c:v>
                </c:pt>
                <c:pt idx="8">
                  <c:v>580</c:v>
                </c:pt>
                <c:pt idx="9">
                  <c:v>580</c:v>
                </c:pt>
                <c:pt idx="10">
                  <c:v>580</c:v>
                </c:pt>
                <c:pt idx="11">
                  <c:v>580</c:v>
                </c:pt>
                <c:pt idx="12">
                  <c:v>580</c:v>
                </c:pt>
                <c:pt idx="13">
                  <c:v>580</c:v>
                </c:pt>
                <c:pt idx="14">
                  <c:v>580</c:v>
                </c:pt>
                <c:pt idx="15">
                  <c:v>580</c:v>
                </c:pt>
                <c:pt idx="16">
                  <c:v>660</c:v>
                </c:pt>
                <c:pt idx="17">
                  <c:v>660</c:v>
                </c:pt>
                <c:pt idx="18">
                  <c:v>660</c:v>
                </c:pt>
                <c:pt idx="19">
                  <c:v>660</c:v>
                </c:pt>
                <c:pt idx="20">
                  <c:v>660</c:v>
                </c:pt>
                <c:pt idx="21">
                  <c:v>740</c:v>
                </c:pt>
                <c:pt idx="22">
                  <c:v>740</c:v>
                </c:pt>
                <c:pt idx="23">
                  <c:v>740</c:v>
                </c:pt>
                <c:pt idx="24">
                  <c:v>740</c:v>
                </c:pt>
                <c:pt idx="25">
                  <c:v>440</c:v>
                </c:pt>
                <c:pt idx="26">
                  <c:v>440</c:v>
                </c:pt>
                <c:pt idx="27">
                  <c:v>440</c:v>
                </c:pt>
                <c:pt idx="28">
                  <c:v>440</c:v>
                </c:pt>
                <c:pt idx="29">
                  <c:v>440</c:v>
                </c:pt>
                <c:pt idx="30">
                  <c:v>420</c:v>
                </c:pt>
                <c:pt idx="31">
                  <c:v>401</c:v>
                </c:pt>
                <c:pt idx="32">
                  <c:v>381</c:v>
                </c:pt>
                <c:pt idx="33">
                  <c:v>381</c:v>
                </c:pt>
                <c:pt idx="34">
                  <c:v>381</c:v>
                </c:pt>
                <c:pt idx="35">
                  <c:v>381</c:v>
                </c:pt>
                <c:pt idx="36">
                  <c:v>381</c:v>
                </c:pt>
                <c:pt idx="37">
                  <c:v>381</c:v>
                </c:pt>
                <c:pt idx="38">
                  <c:v>381</c:v>
                </c:pt>
                <c:pt idx="39">
                  <c:v>381</c:v>
                </c:pt>
                <c:pt idx="40">
                  <c:v>381</c:v>
                </c:pt>
                <c:pt idx="41">
                  <c:v>381</c:v>
                </c:pt>
                <c:pt idx="42">
                  <c:v>381</c:v>
                </c:pt>
                <c:pt idx="43">
                  <c:v>381</c:v>
                </c:pt>
                <c:pt idx="44">
                  <c:v>381</c:v>
                </c:pt>
                <c:pt idx="45">
                  <c:v>281</c:v>
                </c:pt>
                <c:pt idx="46">
                  <c:v>281</c:v>
                </c:pt>
                <c:pt idx="47">
                  <c:v>281</c:v>
                </c:pt>
                <c:pt idx="48">
                  <c:v>281</c:v>
                </c:pt>
                <c:pt idx="49">
                  <c:v>281</c:v>
                </c:pt>
                <c:pt idx="50">
                  <c:v>281</c:v>
                </c:pt>
                <c:pt idx="51">
                  <c:v>281</c:v>
                </c:pt>
                <c:pt idx="52">
                  <c:v>281</c:v>
                </c:pt>
                <c:pt idx="53">
                  <c:v>281</c:v>
                </c:pt>
                <c:pt idx="54">
                  <c:v>281</c:v>
                </c:pt>
                <c:pt idx="55">
                  <c:v>281</c:v>
                </c:pt>
                <c:pt idx="56">
                  <c:v>281</c:v>
                </c:pt>
                <c:pt idx="57">
                  <c:v>281</c:v>
                </c:pt>
                <c:pt idx="58">
                  <c:v>281</c:v>
                </c:pt>
                <c:pt idx="59">
                  <c:v>281</c:v>
                </c:pt>
                <c:pt idx="60">
                  <c:v>281</c:v>
                </c:pt>
                <c:pt idx="61">
                  <c:v>281</c:v>
                </c:pt>
                <c:pt idx="62">
                  <c:v>281</c:v>
                </c:pt>
                <c:pt idx="63">
                  <c:v>281</c:v>
                </c:pt>
                <c:pt idx="64">
                  <c:v>281</c:v>
                </c:pt>
                <c:pt idx="65">
                  <c:v>281</c:v>
                </c:pt>
              </c:numCache>
            </c:numRef>
          </c:val>
          <c:smooth val="0"/>
          <c:extLst>
            <c:ext xmlns:c16="http://schemas.microsoft.com/office/drawing/2014/chart" uri="{C3380CC4-5D6E-409C-BE32-E72D297353CC}">
              <c16:uniqueId val="{00000011-7A3C-43DA-AEB5-F297B70A6B5B}"/>
            </c:ext>
          </c:extLst>
        </c:ser>
        <c:dLbls>
          <c:showLegendKey val="0"/>
          <c:showVal val="0"/>
          <c:showCatName val="0"/>
          <c:showSerName val="0"/>
          <c:showPercent val="0"/>
          <c:showBubbleSize val="0"/>
        </c:dLbls>
        <c:marker val="1"/>
        <c:smooth val="0"/>
        <c:axId val="138154815"/>
        <c:axId val="138153567"/>
      </c:lineChart>
      <c:catAx>
        <c:axId val="13815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153567"/>
        <c:crosses val="autoZero"/>
        <c:auto val="1"/>
        <c:lblAlgn val="ctr"/>
        <c:lblOffset val="100"/>
        <c:tickMarkSkip val="5"/>
        <c:noMultiLvlLbl val="0"/>
      </c:catAx>
      <c:valAx>
        <c:axId val="138153567"/>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154815"/>
        <c:crosses val="autoZero"/>
        <c:crossBetween val="between"/>
      </c:valAx>
      <c:valAx>
        <c:axId val="272104927"/>
        <c:scaling>
          <c:orientation val="minMax"/>
        </c:scaling>
        <c:delete val="0"/>
        <c:axPos val="r"/>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103679"/>
        <c:crosses val="max"/>
        <c:crossBetween val="between"/>
      </c:valAx>
      <c:catAx>
        <c:axId val="272103679"/>
        <c:scaling>
          <c:orientation val="minMax"/>
        </c:scaling>
        <c:delete val="1"/>
        <c:axPos val="b"/>
        <c:numFmt formatCode="General" sourceLinked="1"/>
        <c:majorTickMark val="out"/>
        <c:minorTickMark val="none"/>
        <c:tickLblPos val="nextTo"/>
        <c:crossAx val="27210492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12460;&#12452;&#12489;&#20184;&#12365;&#30333;&#32025;!A33"/><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11</xdr:col>
      <xdr:colOff>603250</xdr:colOff>
      <xdr:row>10</xdr:row>
      <xdr:rowOff>190500</xdr:rowOff>
    </xdr:from>
    <xdr:to>
      <xdr:col>14</xdr:col>
      <xdr:colOff>196850</xdr:colOff>
      <xdr:row>13</xdr:row>
      <xdr:rowOff>139700</xdr:rowOff>
    </xdr:to>
    <xdr:sp macro="" textlink="">
      <xdr:nvSpPr>
        <xdr:cNvPr id="6" name="矢印: ストライプ 5">
          <a:hlinkClick xmlns:r="http://schemas.openxmlformats.org/officeDocument/2006/relationships" r:id="rId1"/>
          <a:extLst>
            <a:ext uri="{FF2B5EF4-FFF2-40B4-BE49-F238E27FC236}">
              <a16:creationId xmlns:a16="http://schemas.microsoft.com/office/drawing/2014/main" id="{9C0D4CBF-FF7F-98B9-4603-80DF86C4E871}"/>
            </a:ext>
          </a:extLst>
        </xdr:cNvPr>
        <xdr:cNvSpPr/>
      </xdr:nvSpPr>
      <xdr:spPr>
        <a:xfrm>
          <a:off x="7308850" y="2374900"/>
          <a:ext cx="1422400" cy="615950"/>
        </a:xfrm>
        <a:prstGeom prst="stripedRightArrow">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同意の上、作成</a:t>
          </a:r>
        </a:p>
      </xdr:txBody>
    </xdr:sp>
    <xdr:clientData/>
  </xdr:twoCellAnchor>
  <xdr:twoCellAnchor editAs="oneCell">
    <xdr:from>
      <xdr:col>10</xdr:col>
      <xdr:colOff>444500</xdr:colOff>
      <xdr:row>15</xdr:row>
      <xdr:rowOff>146050</xdr:rowOff>
    </xdr:from>
    <xdr:to>
      <xdr:col>13</xdr:col>
      <xdr:colOff>564150</xdr:colOff>
      <xdr:row>17</xdr:row>
      <xdr:rowOff>152400</xdr:rowOff>
    </xdr:to>
    <xdr:pic>
      <xdr:nvPicPr>
        <xdr:cNvPr id="2" name="図 1" descr="（株）TIM　Consulting">
          <a:extLst>
            <a:ext uri="{FF2B5EF4-FFF2-40B4-BE49-F238E27FC236}">
              <a16:creationId xmlns:a16="http://schemas.microsoft.com/office/drawing/2014/main" id="{2365A388-1A33-908B-C25C-626F29ED2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500" y="3384550"/>
          <a:ext cx="1948450" cy="33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103909</xdr:colOff>
      <xdr:row>3</xdr:row>
      <xdr:rowOff>14682</xdr:rowOff>
    </xdr:from>
    <xdr:to>
      <xdr:col>7</xdr:col>
      <xdr:colOff>197426</xdr:colOff>
      <xdr:row>14</xdr:row>
      <xdr:rowOff>89647</xdr:rowOff>
    </xdr:to>
    <xdr:grpSp>
      <xdr:nvGrpSpPr>
        <xdr:cNvPr id="2" name="グループ化 1">
          <a:extLst>
            <a:ext uri="{FF2B5EF4-FFF2-40B4-BE49-F238E27FC236}">
              <a16:creationId xmlns:a16="http://schemas.microsoft.com/office/drawing/2014/main" id="{E909DDFE-F544-5028-E1C4-AE73CD46F839}"/>
            </a:ext>
          </a:extLst>
        </xdr:cNvPr>
        <xdr:cNvGrpSpPr/>
      </xdr:nvGrpSpPr>
      <xdr:grpSpPr>
        <a:xfrm>
          <a:off x="103909" y="649682"/>
          <a:ext cx="4179929" cy="2211553"/>
          <a:chOff x="127001" y="762000"/>
          <a:chExt cx="3428999" cy="1752600"/>
        </a:xfrm>
      </xdr:grpSpPr>
      <xdr:grpSp>
        <xdr:nvGrpSpPr>
          <xdr:cNvPr id="5" name="グループ化 4">
            <a:extLst>
              <a:ext uri="{FF2B5EF4-FFF2-40B4-BE49-F238E27FC236}">
                <a16:creationId xmlns:a16="http://schemas.microsoft.com/office/drawing/2014/main" id="{BD2DAC1D-07C7-9AB0-1CCF-504CA4271D73}"/>
              </a:ext>
            </a:extLst>
          </xdr:cNvPr>
          <xdr:cNvGrpSpPr/>
        </xdr:nvGrpSpPr>
        <xdr:grpSpPr>
          <a:xfrm>
            <a:off x="127001" y="762000"/>
            <a:ext cx="3428999" cy="1752600"/>
            <a:chOff x="767408" y="1017496"/>
            <a:chExt cx="10809713" cy="4499736"/>
          </a:xfrm>
          <a:solidFill>
            <a:schemeClr val="bg1"/>
          </a:solidFill>
        </xdr:grpSpPr>
        <xdr:pic>
          <xdr:nvPicPr>
            <xdr:cNvPr id="6" name="図 5">
              <a:extLst>
                <a:ext uri="{FF2B5EF4-FFF2-40B4-BE49-F238E27FC236}">
                  <a16:creationId xmlns:a16="http://schemas.microsoft.com/office/drawing/2014/main" id="{82148F90-6C81-A5C1-9F54-126462259241}"/>
                </a:ext>
              </a:extLst>
            </xdr:cNvPr>
            <xdr:cNvPicPr/>
          </xdr:nvPicPr>
          <xdr:blipFill>
            <a:blip xmlns:r="http://schemas.openxmlformats.org/officeDocument/2006/relationships" r:embed="rId1"/>
            <a:stretch>
              <a:fillRect/>
            </a:stretch>
          </xdr:blipFill>
          <xdr:spPr>
            <a:xfrm>
              <a:off x="1203107" y="1017496"/>
              <a:ext cx="9911151" cy="3861218"/>
            </a:xfrm>
            <a:prstGeom prst="rect">
              <a:avLst/>
            </a:prstGeom>
            <a:grpFill/>
          </xdr:spPr>
        </xdr:pic>
        <xdr:sp macro="" textlink="">
          <xdr:nvSpPr>
            <xdr:cNvPr id="7" name="角丸四角形 54">
              <a:extLst>
                <a:ext uri="{FF2B5EF4-FFF2-40B4-BE49-F238E27FC236}">
                  <a16:creationId xmlns:a16="http://schemas.microsoft.com/office/drawing/2014/main" id="{E31D40A4-14A9-4608-94DF-C2C66E4E6634}"/>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8" name="正方形/長方形 7">
              <a:extLst>
                <a:ext uri="{FF2B5EF4-FFF2-40B4-BE49-F238E27FC236}">
                  <a16:creationId xmlns:a16="http://schemas.microsoft.com/office/drawing/2014/main" id="{EAEF71C9-5110-4BF6-9C00-30C06489A6DC}"/>
                </a:ext>
              </a:extLst>
            </xdr:cNvPr>
            <xdr:cNvSpPr/>
          </xdr:nvSpPr>
          <xdr:spPr>
            <a:xfrm>
              <a:off x="2132775" y="3969190"/>
              <a:ext cx="946248" cy="645172"/>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9" name="角丸四角形 55">
              <a:extLst>
                <a:ext uri="{FF2B5EF4-FFF2-40B4-BE49-F238E27FC236}">
                  <a16:creationId xmlns:a16="http://schemas.microsoft.com/office/drawing/2014/main" id="{6FDEC322-EEAF-4764-9B41-0FEB86AE65A8}"/>
                </a:ext>
              </a:extLst>
            </xdr:cNvPr>
            <xdr:cNvSpPr/>
          </xdr:nvSpPr>
          <xdr:spPr bwMode="auto">
            <a:xfrm>
              <a:off x="3091958" y="1958885"/>
              <a:ext cx="1985534" cy="623590"/>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0" name="角丸四角形 15">
              <a:extLst>
                <a:ext uri="{FF2B5EF4-FFF2-40B4-BE49-F238E27FC236}">
                  <a16:creationId xmlns:a16="http://schemas.microsoft.com/office/drawing/2014/main" id="{059F9674-E4AF-4044-BF84-36AA93686AFF}"/>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1" name="角丸四角形 55">
              <a:extLst>
                <a:ext uri="{FF2B5EF4-FFF2-40B4-BE49-F238E27FC236}">
                  <a16:creationId xmlns:a16="http://schemas.microsoft.com/office/drawing/2014/main" id="{91DC4DF3-B3C8-41F7-BAC3-AE3BA904B7D4}"/>
                </a:ext>
              </a:extLst>
            </xdr:cNvPr>
            <xdr:cNvSpPr/>
          </xdr:nvSpPr>
          <xdr:spPr bwMode="auto">
            <a:xfrm>
              <a:off x="5108385" y="1970178"/>
              <a:ext cx="1958242" cy="612297"/>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2" name="正方形/長方形 11">
              <a:extLst>
                <a:ext uri="{FF2B5EF4-FFF2-40B4-BE49-F238E27FC236}">
                  <a16:creationId xmlns:a16="http://schemas.microsoft.com/office/drawing/2014/main" id="{CBF26BB1-419E-4819-8506-10C9D6855EB2}"/>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13" name="正方形/長方形 12">
              <a:extLst>
                <a:ext uri="{FF2B5EF4-FFF2-40B4-BE49-F238E27FC236}">
                  <a16:creationId xmlns:a16="http://schemas.microsoft.com/office/drawing/2014/main" id="{8908D769-EA12-45BD-A14E-54645F9B8F58}"/>
                </a:ext>
              </a:extLst>
            </xdr:cNvPr>
            <xdr:cNvSpPr/>
          </xdr:nvSpPr>
          <xdr:spPr>
            <a:xfrm>
              <a:off x="3744626" y="1974232"/>
              <a:ext cx="605005" cy="812741"/>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14" name="正方形/長方形 13">
              <a:extLst>
                <a:ext uri="{FF2B5EF4-FFF2-40B4-BE49-F238E27FC236}">
                  <a16:creationId xmlns:a16="http://schemas.microsoft.com/office/drawing/2014/main" id="{9CC4C50F-72C8-45F6-85A6-C5FF1D1E7943}"/>
                </a:ext>
              </a:extLst>
            </xdr:cNvPr>
            <xdr:cNvSpPr/>
          </xdr:nvSpPr>
          <xdr:spPr>
            <a:xfrm>
              <a:off x="5800908" y="1974232"/>
              <a:ext cx="605005" cy="812741"/>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16" name="角丸四角形 15">
              <a:extLst>
                <a:ext uri="{FF2B5EF4-FFF2-40B4-BE49-F238E27FC236}">
                  <a16:creationId xmlns:a16="http://schemas.microsoft.com/office/drawing/2014/main" id="{E23539B8-F0C1-44A5-AA3D-DFA40B749A42}"/>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17" name="グループ化 16">
              <a:extLst>
                <a:ext uri="{FF2B5EF4-FFF2-40B4-BE49-F238E27FC236}">
                  <a16:creationId xmlns:a16="http://schemas.microsoft.com/office/drawing/2014/main" id="{A1A21C0F-703C-4052-B5DF-DD2AAB518AD1}"/>
                </a:ext>
              </a:extLst>
            </xdr:cNvPr>
            <xdr:cNvGrpSpPr/>
          </xdr:nvGrpSpPr>
          <xdr:grpSpPr>
            <a:xfrm>
              <a:off x="767408" y="1422668"/>
              <a:ext cx="3891597" cy="133257"/>
              <a:chOff x="74311" y="1397816"/>
              <a:chExt cx="3891597" cy="133257"/>
            </a:xfrm>
            <a:grpFill/>
          </xdr:grpSpPr>
          <xdr:pic>
            <xdr:nvPicPr>
              <xdr:cNvPr id="32" name="図 31">
                <a:extLst>
                  <a:ext uri="{FF2B5EF4-FFF2-40B4-BE49-F238E27FC236}">
                    <a16:creationId xmlns:a16="http://schemas.microsoft.com/office/drawing/2014/main" id="{CBAE35D9-711E-41D7-BA5A-99AADA2CEE46}"/>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3" name="図 32">
                <a:extLst>
                  <a:ext uri="{FF2B5EF4-FFF2-40B4-BE49-F238E27FC236}">
                    <a16:creationId xmlns:a16="http://schemas.microsoft.com/office/drawing/2014/main" id="{710C26B6-E522-4D19-8B2D-53BF85F9C0D8}"/>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18" name="図 17">
              <a:extLst>
                <a:ext uri="{FF2B5EF4-FFF2-40B4-BE49-F238E27FC236}">
                  <a16:creationId xmlns:a16="http://schemas.microsoft.com/office/drawing/2014/main" id="{DC5B3DB9-C6BE-4B61-8F3F-D07AE5E50E4B}"/>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19" name="グループ化 18">
              <a:extLst>
                <a:ext uri="{FF2B5EF4-FFF2-40B4-BE49-F238E27FC236}">
                  <a16:creationId xmlns:a16="http://schemas.microsoft.com/office/drawing/2014/main" id="{F962C417-3144-465C-B2CE-0C76AA8630F5}"/>
                </a:ext>
              </a:extLst>
            </xdr:cNvPr>
            <xdr:cNvGrpSpPr/>
          </xdr:nvGrpSpPr>
          <xdr:grpSpPr>
            <a:xfrm>
              <a:off x="7685524" y="1419190"/>
              <a:ext cx="3891597" cy="133257"/>
              <a:chOff x="74311" y="1397816"/>
              <a:chExt cx="3891597" cy="133257"/>
            </a:xfrm>
            <a:grpFill/>
          </xdr:grpSpPr>
          <xdr:pic>
            <xdr:nvPicPr>
              <xdr:cNvPr id="30" name="図 29">
                <a:extLst>
                  <a:ext uri="{FF2B5EF4-FFF2-40B4-BE49-F238E27FC236}">
                    <a16:creationId xmlns:a16="http://schemas.microsoft.com/office/drawing/2014/main" id="{A8DE207B-22C8-412F-9745-125D447681B2}"/>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1" name="図 30">
                <a:extLst>
                  <a:ext uri="{FF2B5EF4-FFF2-40B4-BE49-F238E27FC236}">
                    <a16:creationId xmlns:a16="http://schemas.microsoft.com/office/drawing/2014/main" id="{C7E881A0-7291-4E03-B926-2664544B0CBD}"/>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0" name="グループ化 19">
              <a:extLst>
                <a:ext uri="{FF2B5EF4-FFF2-40B4-BE49-F238E27FC236}">
                  <a16:creationId xmlns:a16="http://schemas.microsoft.com/office/drawing/2014/main" id="{260115B7-DD93-03FF-1D54-86BB80509B43}"/>
                </a:ext>
              </a:extLst>
            </xdr:cNvPr>
            <xdr:cNvGrpSpPr/>
          </xdr:nvGrpSpPr>
          <xdr:grpSpPr>
            <a:xfrm>
              <a:off x="919808" y="5367349"/>
              <a:ext cx="10507949" cy="149883"/>
              <a:chOff x="919808" y="5367349"/>
              <a:chExt cx="10507949" cy="149883"/>
            </a:xfrm>
            <a:grpFill/>
          </xdr:grpSpPr>
          <xdr:grpSp>
            <xdr:nvGrpSpPr>
              <xdr:cNvPr id="21" name="グループ化 20">
                <a:extLst>
                  <a:ext uri="{FF2B5EF4-FFF2-40B4-BE49-F238E27FC236}">
                    <a16:creationId xmlns:a16="http://schemas.microsoft.com/office/drawing/2014/main" id="{8E283C24-2211-A320-9F4B-94639DA47167}"/>
                  </a:ext>
                </a:extLst>
              </xdr:cNvPr>
              <xdr:cNvGrpSpPr/>
            </xdr:nvGrpSpPr>
            <xdr:grpSpPr>
              <a:xfrm>
                <a:off x="919808" y="5383975"/>
                <a:ext cx="3891597" cy="133257"/>
                <a:chOff x="74311" y="1397816"/>
                <a:chExt cx="3891597" cy="133257"/>
              </a:xfrm>
              <a:grpFill/>
            </xdr:grpSpPr>
            <xdr:pic>
              <xdr:nvPicPr>
                <xdr:cNvPr id="28" name="図 27">
                  <a:extLst>
                    <a:ext uri="{FF2B5EF4-FFF2-40B4-BE49-F238E27FC236}">
                      <a16:creationId xmlns:a16="http://schemas.microsoft.com/office/drawing/2014/main" id="{DE10C013-60CE-D9D7-BCFD-466F3ECD653B}"/>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9" name="図 28">
                  <a:extLst>
                    <a:ext uri="{FF2B5EF4-FFF2-40B4-BE49-F238E27FC236}">
                      <a16:creationId xmlns:a16="http://schemas.microsoft.com/office/drawing/2014/main" id="{62173AD3-4B41-B377-D8CB-C72FB324D5C6}"/>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2" name="グループ化 21">
                <a:extLst>
                  <a:ext uri="{FF2B5EF4-FFF2-40B4-BE49-F238E27FC236}">
                    <a16:creationId xmlns:a16="http://schemas.microsoft.com/office/drawing/2014/main" id="{20CC5CC4-E1EF-3302-B0A2-58B41535D8EC}"/>
                  </a:ext>
                </a:extLst>
              </xdr:cNvPr>
              <xdr:cNvGrpSpPr/>
            </xdr:nvGrpSpPr>
            <xdr:grpSpPr>
              <a:xfrm flipV="1">
                <a:off x="4727848" y="5367349"/>
                <a:ext cx="3891597" cy="133257"/>
                <a:chOff x="74311" y="1397816"/>
                <a:chExt cx="3891597" cy="133257"/>
              </a:xfrm>
              <a:grpFill/>
            </xdr:grpSpPr>
            <xdr:pic>
              <xdr:nvPicPr>
                <xdr:cNvPr id="26" name="図 25">
                  <a:extLst>
                    <a:ext uri="{FF2B5EF4-FFF2-40B4-BE49-F238E27FC236}">
                      <a16:creationId xmlns:a16="http://schemas.microsoft.com/office/drawing/2014/main" id="{A91E20A9-D0EE-280C-3B4D-E90A66173A2C}"/>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7" name="図 26">
                  <a:extLst>
                    <a:ext uri="{FF2B5EF4-FFF2-40B4-BE49-F238E27FC236}">
                      <a16:creationId xmlns:a16="http://schemas.microsoft.com/office/drawing/2014/main" id="{B6A6AB67-5132-9AB4-9BB5-1A6D5A391D07}"/>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3" name="グループ化 22">
                <a:extLst>
                  <a:ext uri="{FF2B5EF4-FFF2-40B4-BE49-F238E27FC236}">
                    <a16:creationId xmlns:a16="http://schemas.microsoft.com/office/drawing/2014/main" id="{74974994-46BA-926E-FF5F-F79448193F05}"/>
                  </a:ext>
                </a:extLst>
              </xdr:cNvPr>
              <xdr:cNvGrpSpPr/>
            </xdr:nvGrpSpPr>
            <xdr:grpSpPr>
              <a:xfrm>
                <a:off x="7536160" y="5373216"/>
                <a:ext cx="3891597" cy="133257"/>
                <a:chOff x="74311" y="1397816"/>
                <a:chExt cx="3891597" cy="133257"/>
              </a:xfrm>
              <a:grpFill/>
            </xdr:grpSpPr>
            <xdr:pic>
              <xdr:nvPicPr>
                <xdr:cNvPr id="24" name="図 23">
                  <a:extLst>
                    <a:ext uri="{FF2B5EF4-FFF2-40B4-BE49-F238E27FC236}">
                      <a16:creationId xmlns:a16="http://schemas.microsoft.com/office/drawing/2014/main" id="{D723137F-0D87-2589-18EB-7D97D8231097}"/>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5" name="図 24">
                  <a:extLst>
                    <a:ext uri="{FF2B5EF4-FFF2-40B4-BE49-F238E27FC236}">
                      <a16:creationId xmlns:a16="http://schemas.microsoft.com/office/drawing/2014/main" id="{8E9FFBD4-1DD7-9EEA-B289-5393CC3E26A1}"/>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15" name="正方形/長方形 14">
              <a:extLst>
                <a:ext uri="{FF2B5EF4-FFF2-40B4-BE49-F238E27FC236}">
                  <a16:creationId xmlns:a16="http://schemas.microsoft.com/office/drawing/2014/main" id="{E3C655E5-F277-4433-A2F3-E3147332F3C4}"/>
                </a:ext>
              </a:extLst>
            </xdr:cNvPr>
            <xdr:cNvSpPr/>
          </xdr:nvSpPr>
          <xdr:spPr>
            <a:xfrm>
              <a:off x="7792253" y="1975278"/>
              <a:ext cx="605005" cy="812741"/>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sp macro="" textlink="">
        <xdr:nvSpPr>
          <xdr:cNvPr id="3" name="テキスト ボックス 2">
            <a:extLst>
              <a:ext uri="{FF2B5EF4-FFF2-40B4-BE49-F238E27FC236}">
                <a16:creationId xmlns:a16="http://schemas.microsoft.com/office/drawing/2014/main" id="{9DCDC14C-5F98-413D-D4C0-AD46229571A1}"/>
              </a:ext>
            </a:extLst>
          </xdr:cNvPr>
          <xdr:cNvSpPr txBox="1"/>
        </xdr:nvSpPr>
        <xdr:spPr>
          <a:xfrm>
            <a:off x="1016309" y="778703"/>
            <a:ext cx="123887" cy="138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ctr" anchorCtr="1"/>
          <a:lstStyle/>
          <a:p>
            <a:r>
              <a:rPr kumimoji="1" lang="en-US" altLang="ja-JP" sz="1100"/>
              <a:t>5</a:t>
            </a:r>
            <a:endParaRPr kumimoji="1" lang="ja-JP" altLang="en-US" sz="1100"/>
          </a:p>
        </xdr:txBody>
      </xdr:sp>
    </xdr:grpSp>
    <xdr:clientData/>
  </xdr:twoCellAnchor>
  <xdr:twoCellAnchor>
    <xdr:from>
      <xdr:col>7</xdr:col>
      <xdr:colOff>25152</xdr:colOff>
      <xdr:row>17</xdr:row>
      <xdr:rowOff>4159</xdr:rowOff>
    </xdr:from>
    <xdr:to>
      <xdr:col>7</xdr:col>
      <xdr:colOff>565152</xdr:colOff>
      <xdr:row>17</xdr:row>
      <xdr:rowOff>184159</xdr:rowOff>
    </xdr:to>
    <xdr:sp macro="" textlink="">
      <xdr:nvSpPr>
        <xdr:cNvPr id="37" name="矢印: 上 36">
          <a:extLst>
            <a:ext uri="{FF2B5EF4-FFF2-40B4-BE49-F238E27FC236}">
              <a16:creationId xmlns:a16="http://schemas.microsoft.com/office/drawing/2014/main" id="{8EE1B9D2-5990-42F1-8D55-4F0DDBC9331C}"/>
            </a:ext>
          </a:extLst>
        </xdr:cNvPr>
        <xdr:cNvSpPr/>
      </xdr:nvSpPr>
      <xdr:spPr>
        <a:xfrm rot="5400000">
          <a:off x="4097328" y="3522100"/>
          <a:ext cx="180000" cy="540000"/>
        </a:xfrm>
        <a:prstGeom prst="up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37353</xdr:colOff>
      <xdr:row>16</xdr:row>
      <xdr:rowOff>0</xdr:rowOff>
    </xdr:from>
    <xdr:to>
      <xdr:col>12</xdr:col>
      <xdr:colOff>306295</xdr:colOff>
      <xdr:row>17</xdr:row>
      <xdr:rowOff>127000</xdr:rowOff>
    </xdr:to>
    <xdr:sp macro="" textlink="">
      <xdr:nvSpPr>
        <xdr:cNvPr id="39" name="矢印: 上向き折線 38">
          <a:extLst>
            <a:ext uri="{FF2B5EF4-FFF2-40B4-BE49-F238E27FC236}">
              <a16:creationId xmlns:a16="http://schemas.microsoft.com/office/drawing/2014/main" id="{7E6ABBC3-497D-038F-C7F3-C4378D139D77}"/>
            </a:ext>
          </a:extLst>
        </xdr:cNvPr>
        <xdr:cNvSpPr/>
      </xdr:nvSpPr>
      <xdr:spPr>
        <a:xfrm>
          <a:off x="5782235" y="3339353"/>
          <a:ext cx="1359648" cy="485588"/>
        </a:xfrm>
        <a:prstGeom prst="bentUpArrow">
          <a:avLst>
            <a:gd name="adj1" fmla="val 16952"/>
            <a:gd name="adj2" fmla="val 17338"/>
            <a:gd name="adj3" fmla="val 25442"/>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179292</xdr:colOff>
      <xdr:row>12</xdr:row>
      <xdr:rowOff>59764</xdr:rowOff>
    </xdr:from>
    <xdr:to>
      <xdr:col>6</xdr:col>
      <xdr:colOff>246527</xdr:colOff>
      <xdr:row>15</xdr:row>
      <xdr:rowOff>141941</xdr:rowOff>
    </xdr:to>
    <xdr:sp macro="" textlink="">
      <xdr:nvSpPr>
        <xdr:cNvPr id="35" name="矢印: 下 34">
          <a:extLst>
            <a:ext uri="{FF2B5EF4-FFF2-40B4-BE49-F238E27FC236}">
              <a16:creationId xmlns:a16="http://schemas.microsoft.com/office/drawing/2014/main" id="{94D47709-E304-3CD6-0471-379011711E2A}"/>
            </a:ext>
          </a:extLst>
        </xdr:cNvPr>
        <xdr:cNvSpPr/>
      </xdr:nvSpPr>
      <xdr:spPr>
        <a:xfrm>
          <a:off x="2861233" y="2442882"/>
          <a:ext cx="672353" cy="664883"/>
        </a:xfrm>
        <a:prstGeom prst="down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433295</xdr:colOff>
      <xdr:row>18</xdr:row>
      <xdr:rowOff>164354</xdr:rowOff>
    </xdr:from>
    <xdr:to>
      <xdr:col>15</xdr:col>
      <xdr:colOff>246653</xdr:colOff>
      <xdr:row>21</xdr:row>
      <xdr:rowOff>141941</xdr:rowOff>
    </xdr:to>
    <xdr:sp macro="" textlink="">
      <xdr:nvSpPr>
        <xdr:cNvPr id="4" name="吹き出し: 角を丸めた四角形 3">
          <a:extLst>
            <a:ext uri="{FF2B5EF4-FFF2-40B4-BE49-F238E27FC236}">
              <a16:creationId xmlns:a16="http://schemas.microsoft.com/office/drawing/2014/main" id="{28C150EC-225C-437B-88FA-46573C081ED0}"/>
            </a:ext>
          </a:extLst>
        </xdr:cNvPr>
        <xdr:cNvSpPr/>
      </xdr:nvSpPr>
      <xdr:spPr>
        <a:xfrm>
          <a:off x="4325471" y="3712883"/>
          <a:ext cx="4848535" cy="560293"/>
        </a:xfrm>
        <a:prstGeom prst="wedgeRoundRectCallout">
          <a:avLst>
            <a:gd name="adj1" fmla="val -25707"/>
            <a:gd name="adj2" fmla="val -75684"/>
            <a:gd name="adj3" fmla="val 16667"/>
          </a:avLst>
        </a:prstGeom>
        <a:solidFill>
          <a:schemeClr val="accent6">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これが、源泉徴収票から計算した控除率です。デフォルトの控除率 </a:t>
          </a:r>
          <a:r>
            <a:rPr kumimoji="1" lang="en-US" altLang="ja-JP" sz="1100">
              <a:solidFill>
                <a:srgbClr val="FF0000"/>
              </a:solidFill>
            </a:rPr>
            <a:t>20</a:t>
          </a:r>
          <a:r>
            <a:rPr kumimoji="1" lang="ja-JP" altLang="en-US" sz="1100">
              <a:solidFill>
                <a:sysClr val="windowText" lastClr="000000"/>
              </a:solidFill>
            </a:rPr>
            <a:t>％と乖離がみられる場合は、概算計算で入力済みの控除率 </a:t>
          </a:r>
          <a:r>
            <a:rPr kumimoji="1" lang="en-US" altLang="ja-JP" sz="1100">
              <a:solidFill>
                <a:srgbClr val="FF0000"/>
              </a:solidFill>
            </a:rPr>
            <a:t>20</a:t>
          </a:r>
          <a:r>
            <a:rPr kumimoji="1" lang="ja-JP" altLang="en-US" sz="1100">
              <a:solidFill>
                <a:sysClr val="windowText" lastClr="000000"/>
              </a:solidFill>
            </a:rPr>
            <a:t>％を変更してください。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4109</xdr:colOff>
      <xdr:row>4</xdr:row>
      <xdr:rowOff>90019</xdr:rowOff>
    </xdr:from>
    <xdr:to>
      <xdr:col>7</xdr:col>
      <xdr:colOff>118408</xdr:colOff>
      <xdr:row>16</xdr:row>
      <xdr:rowOff>115419</xdr:rowOff>
    </xdr:to>
    <xdr:grpSp>
      <xdr:nvGrpSpPr>
        <xdr:cNvPr id="68" name="グループ化 67">
          <a:extLst>
            <a:ext uri="{FF2B5EF4-FFF2-40B4-BE49-F238E27FC236}">
              <a16:creationId xmlns:a16="http://schemas.microsoft.com/office/drawing/2014/main" id="{918484CF-F3EF-3F07-33A8-0B93CA2AC477}"/>
            </a:ext>
          </a:extLst>
        </xdr:cNvPr>
        <xdr:cNvGrpSpPr/>
      </xdr:nvGrpSpPr>
      <xdr:grpSpPr>
        <a:xfrm>
          <a:off x="467285" y="866960"/>
          <a:ext cx="3834652" cy="2356224"/>
          <a:chOff x="171451" y="793750"/>
          <a:chExt cx="3397249" cy="1911350"/>
        </a:xfrm>
      </xdr:grpSpPr>
      <xdr:grpSp>
        <xdr:nvGrpSpPr>
          <xdr:cNvPr id="37" name="グループ化 36">
            <a:extLst>
              <a:ext uri="{FF2B5EF4-FFF2-40B4-BE49-F238E27FC236}">
                <a16:creationId xmlns:a16="http://schemas.microsoft.com/office/drawing/2014/main" id="{C2F2345E-1D18-34EC-C2FE-E552C37F3A2C}"/>
              </a:ext>
            </a:extLst>
          </xdr:cNvPr>
          <xdr:cNvGrpSpPr/>
        </xdr:nvGrpSpPr>
        <xdr:grpSpPr>
          <a:xfrm>
            <a:off x="171451" y="793750"/>
            <a:ext cx="3397249" cy="1911350"/>
            <a:chOff x="767408" y="1017496"/>
            <a:chExt cx="10809713" cy="4499736"/>
          </a:xfrm>
          <a:solidFill>
            <a:schemeClr val="bg1"/>
          </a:solidFill>
        </xdr:grpSpPr>
        <xdr:pic>
          <xdr:nvPicPr>
            <xdr:cNvPr id="38" name="図 37">
              <a:extLst>
                <a:ext uri="{FF2B5EF4-FFF2-40B4-BE49-F238E27FC236}">
                  <a16:creationId xmlns:a16="http://schemas.microsoft.com/office/drawing/2014/main" id="{B8537665-9878-4BE7-4ACA-F09281AB4DF9}"/>
                </a:ext>
              </a:extLst>
            </xdr:cNvPr>
            <xdr:cNvPicPr/>
          </xdr:nvPicPr>
          <xdr:blipFill>
            <a:blip xmlns:r="http://schemas.openxmlformats.org/officeDocument/2006/relationships" r:embed="rId1"/>
            <a:stretch>
              <a:fillRect/>
            </a:stretch>
          </xdr:blipFill>
          <xdr:spPr>
            <a:xfrm>
              <a:off x="1203106" y="1017496"/>
              <a:ext cx="9911150" cy="3861219"/>
            </a:xfrm>
            <a:prstGeom prst="rect">
              <a:avLst/>
            </a:prstGeom>
            <a:grpFill/>
          </xdr:spPr>
        </xdr:pic>
        <xdr:sp macro="" textlink="">
          <xdr:nvSpPr>
            <xdr:cNvPr id="40" name="角丸四角形 54">
              <a:extLst>
                <a:ext uri="{FF2B5EF4-FFF2-40B4-BE49-F238E27FC236}">
                  <a16:creationId xmlns:a16="http://schemas.microsoft.com/office/drawing/2014/main" id="{E5D3E634-94EB-97FD-9E73-5F216475E57B}"/>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1" name="正方形/長方形 40">
              <a:extLst>
                <a:ext uri="{FF2B5EF4-FFF2-40B4-BE49-F238E27FC236}">
                  <a16:creationId xmlns:a16="http://schemas.microsoft.com/office/drawing/2014/main" id="{50BE12AA-D0DC-87BD-0626-7DCD68DF8A67}"/>
                </a:ext>
              </a:extLst>
            </xdr:cNvPr>
            <xdr:cNvSpPr/>
          </xdr:nvSpPr>
          <xdr:spPr>
            <a:xfrm>
              <a:off x="2033423" y="3904328"/>
              <a:ext cx="543738" cy="812740"/>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42" name="角丸四角形 55">
              <a:extLst>
                <a:ext uri="{FF2B5EF4-FFF2-40B4-BE49-F238E27FC236}">
                  <a16:creationId xmlns:a16="http://schemas.microsoft.com/office/drawing/2014/main" id="{20C067C5-59F1-D27F-FCAB-00483AAA2B3D}"/>
                </a:ext>
              </a:extLst>
            </xdr:cNvPr>
            <xdr:cNvSpPr/>
          </xdr:nvSpPr>
          <xdr:spPr bwMode="auto">
            <a:xfrm>
              <a:off x="3091957" y="1958885"/>
              <a:ext cx="1915107" cy="623589"/>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3" name="角丸四角形 15">
              <a:extLst>
                <a:ext uri="{FF2B5EF4-FFF2-40B4-BE49-F238E27FC236}">
                  <a16:creationId xmlns:a16="http://schemas.microsoft.com/office/drawing/2014/main" id="{64255790-EC74-BB50-F1AF-6383143072C3}"/>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4" name="角丸四角形 55">
              <a:extLst>
                <a:ext uri="{FF2B5EF4-FFF2-40B4-BE49-F238E27FC236}">
                  <a16:creationId xmlns:a16="http://schemas.microsoft.com/office/drawing/2014/main" id="{EA1984C8-99AC-732B-61C4-431CE75C2E4A}"/>
                </a:ext>
              </a:extLst>
            </xdr:cNvPr>
            <xdr:cNvSpPr/>
          </xdr:nvSpPr>
          <xdr:spPr bwMode="auto">
            <a:xfrm>
              <a:off x="5088516" y="1970177"/>
              <a:ext cx="1958241" cy="612296"/>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5" name="正方形/長方形 44">
              <a:extLst>
                <a:ext uri="{FF2B5EF4-FFF2-40B4-BE49-F238E27FC236}">
                  <a16:creationId xmlns:a16="http://schemas.microsoft.com/office/drawing/2014/main" id="{90DFF9A4-76EC-118B-4683-72F1B244DF88}"/>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46" name="正方形/長方形 45">
              <a:extLst>
                <a:ext uri="{FF2B5EF4-FFF2-40B4-BE49-F238E27FC236}">
                  <a16:creationId xmlns:a16="http://schemas.microsoft.com/office/drawing/2014/main" id="{FDECECC6-255D-BA96-129F-90654ECE4917}"/>
                </a:ext>
              </a:extLst>
            </xdr:cNvPr>
            <xdr:cNvSpPr/>
          </xdr:nvSpPr>
          <xdr:spPr>
            <a:xfrm>
              <a:off x="3744625" y="1891653"/>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47" name="正方形/長方形 46">
              <a:extLst>
                <a:ext uri="{FF2B5EF4-FFF2-40B4-BE49-F238E27FC236}">
                  <a16:creationId xmlns:a16="http://schemas.microsoft.com/office/drawing/2014/main" id="{73FC117A-929A-31FD-AFBE-1EE440053076}"/>
                </a:ext>
              </a:extLst>
            </xdr:cNvPr>
            <xdr:cNvSpPr/>
          </xdr:nvSpPr>
          <xdr:spPr>
            <a:xfrm>
              <a:off x="5800906" y="1912659"/>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48" name="角丸四角形 15">
              <a:extLst>
                <a:ext uri="{FF2B5EF4-FFF2-40B4-BE49-F238E27FC236}">
                  <a16:creationId xmlns:a16="http://schemas.microsoft.com/office/drawing/2014/main" id="{D77B7207-BCA7-1DD5-59C4-1DBEC3EBD9B0}"/>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49" name="グループ化 48">
              <a:extLst>
                <a:ext uri="{FF2B5EF4-FFF2-40B4-BE49-F238E27FC236}">
                  <a16:creationId xmlns:a16="http://schemas.microsoft.com/office/drawing/2014/main" id="{EDB210D7-4D7F-E1EA-E33D-B4CD04A11A8B}"/>
                </a:ext>
              </a:extLst>
            </xdr:cNvPr>
            <xdr:cNvGrpSpPr/>
          </xdr:nvGrpSpPr>
          <xdr:grpSpPr>
            <a:xfrm>
              <a:off x="767408" y="1422668"/>
              <a:ext cx="3891597" cy="133257"/>
              <a:chOff x="74311" y="1397816"/>
              <a:chExt cx="3891597" cy="133257"/>
            </a:xfrm>
            <a:grpFill/>
          </xdr:grpSpPr>
          <xdr:pic>
            <xdr:nvPicPr>
              <xdr:cNvPr id="65" name="図 64">
                <a:extLst>
                  <a:ext uri="{FF2B5EF4-FFF2-40B4-BE49-F238E27FC236}">
                    <a16:creationId xmlns:a16="http://schemas.microsoft.com/office/drawing/2014/main" id="{E0CF1FAF-6EC9-3112-65AF-7289BADF04A1}"/>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6" name="図 65">
                <a:extLst>
                  <a:ext uri="{FF2B5EF4-FFF2-40B4-BE49-F238E27FC236}">
                    <a16:creationId xmlns:a16="http://schemas.microsoft.com/office/drawing/2014/main" id="{09E78FCA-5981-C74D-0DDB-609A4262A52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50" name="図 49">
              <a:extLst>
                <a:ext uri="{FF2B5EF4-FFF2-40B4-BE49-F238E27FC236}">
                  <a16:creationId xmlns:a16="http://schemas.microsoft.com/office/drawing/2014/main" id="{6AB7DAFE-F1C4-94B5-8DE5-16051BFFBA8E}"/>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51" name="グループ化 50">
              <a:extLst>
                <a:ext uri="{FF2B5EF4-FFF2-40B4-BE49-F238E27FC236}">
                  <a16:creationId xmlns:a16="http://schemas.microsoft.com/office/drawing/2014/main" id="{A92F9511-E952-2461-37B3-6D9C9A6AEA38}"/>
                </a:ext>
              </a:extLst>
            </xdr:cNvPr>
            <xdr:cNvGrpSpPr/>
          </xdr:nvGrpSpPr>
          <xdr:grpSpPr>
            <a:xfrm>
              <a:off x="7685524" y="1419190"/>
              <a:ext cx="3891597" cy="133257"/>
              <a:chOff x="74311" y="1397816"/>
              <a:chExt cx="3891597" cy="133257"/>
            </a:xfrm>
            <a:grpFill/>
          </xdr:grpSpPr>
          <xdr:pic>
            <xdr:nvPicPr>
              <xdr:cNvPr id="63" name="図 62">
                <a:extLst>
                  <a:ext uri="{FF2B5EF4-FFF2-40B4-BE49-F238E27FC236}">
                    <a16:creationId xmlns:a16="http://schemas.microsoft.com/office/drawing/2014/main" id="{71BCB631-2D73-C872-9ADD-2B1E7E199141}"/>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4" name="図 63">
                <a:extLst>
                  <a:ext uri="{FF2B5EF4-FFF2-40B4-BE49-F238E27FC236}">
                    <a16:creationId xmlns:a16="http://schemas.microsoft.com/office/drawing/2014/main" id="{722368AC-5687-FBEF-6493-53914284BE2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2" name="グループ化 51">
              <a:extLst>
                <a:ext uri="{FF2B5EF4-FFF2-40B4-BE49-F238E27FC236}">
                  <a16:creationId xmlns:a16="http://schemas.microsoft.com/office/drawing/2014/main" id="{CA1D0B41-4EBD-49FF-EFC8-AC688F97E8E8}"/>
                </a:ext>
              </a:extLst>
            </xdr:cNvPr>
            <xdr:cNvGrpSpPr/>
          </xdr:nvGrpSpPr>
          <xdr:grpSpPr>
            <a:xfrm>
              <a:off x="919808" y="5367349"/>
              <a:ext cx="10507949" cy="149883"/>
              <a:chOff x="919808" y="5367349"/>
              <a:chExt cx="10507949" cy="149883"/>
            </a:xfrm>
            <a:grpFill/>
          </xdr:grpSpPr>
          <xdr:grpSp>
            <xdr:nvGrpSpPr>
              <xdr:cNvPr id="54" name="グループ化 53">
                <a:extLst>
                  <a:ext uri="{FF2B5EF4-FFF2-40B4-BE49-F238E27FC236}">
                    <a16:creationId xmlns:a16="http://schemas.microsoft.com/office/drawing/2014/main" id="{8168E6B1-DDFB-128C-3231-3C9DED6EF9C5}"/>
                  </a:ext>
                </a:extLst>
              </xdr:cNvPr>
              <xdr:cNvGrpSpPr/>
            </xdr:nvGrpSpPr>
            <xdr:grpSpPr>
              <a:xfrm>
                <a:off x="919808" y="5383975"/>
                <a:ext cx="3891597" cy="133257"/>
                <a:chOff x="74311" y="1397816"/>
                <a:chExt cx="3891597" cy="133257"/>
              </a:xfrm>
              <a:grpFill/>
            </xdr:grpSpPr>
            <xdr:pic>
              <xdr:nvPicPr>
                <xdr:cNvPr id="61" name="図 60">
                  <a:extLst>
                    <a:ext uri="{FF2B5EF4-FFF2-40B4-BE49-F238E27FC236}">
                      <a16:creationId xmlns:a16="http://schemas.microsoft.com/office/drawing/2014/main" id="{D76DE41F-C3D2-D5BC-A2D3-70D64FE46C75}"/>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2" name="図 61">
                  <a:extLst>
                    <a:ext uri="{FF2B5EF4-FFF2-40B4-BE49-F238E27FC236}">
                      <a16:creationId xmlns:a16="http://schemas.microsoft.com/office/drawing/2014/main" id="{E692E1C9-1DC0-DBEA-218F-D2D6319BD9A9}"/>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5" name="グループ化 54">
                <a:extLst>
                  <a:ext uri="{FF2B5EF4-FFF2-40B4-BE49-F238E27FC236}">
                    <a16:creationId xmlns:a16="http://schemas.microsoft.com/office/drawing/2014/main" id="{330439FB-A0D0-9CC5-682B-9AD0F548AD07}"/>
                  </a:ext>
                </a:extLst>
              </xdr:cNvPr>
              <xdr:cNvGrpSpPr/>
            </xdr:nvGrpSpPr>
            <xdr:grpSpPr>
              <a:xfrm flipV="1">
                <a:off x="4727848" y="5367349"/>
                <a:ext cx="3891597" cy="133257"/>
                <a:chOff x="74311" y="1397816"/>
                <a:chExt cx="3891597" cy="133257"/>
              </a:xfrm>
              <a:grpFill/>
            </xdr:grpSpPr>
            <xdr:pic>
              <xdr:nvPicPr>
                <xdr:cNvPr id="59" name="図 58">
                  <a:extLst>
                    <a:ext uri="{FF2B5EF4-FFF2-40B4-BE49-F238E27FC236}">
                      <a16:creationId xmlns:a16="http://schemas.microsoft.com/office/drawing/2014/main" id="{F7B24379-93AB-98E7-8CBD-89D6114A91D0}"/>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0" name="図 59">
                  <a:extLst>
                    <a:ext uri="{FF2B5EF4-FFF2-40B4-BE49-F238E27FC236}">
                      <a16:creationId xmlns:a16="http://schemas.microsoft.com/office/drawing/2014/main" id="{02FB0195-7F88-CE5A-22D7-3BD14A934F5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6" name="グループ化 55">
                <a:extLst>
                  <a:ext uri="{FF2B5EF4-FFF2-40B4-BE49-F238E27FC236}">
                    <a16:creationId xmlns:a16="http://schemas.microsoft.com/office/drawing/2014/main" id="{ACC15A8F-DA28-805C-126C-98C14567D58D}"/>
                  </a:ext>
                </a:extLst>
              </xdr:cNvPr>
              <xdr:cNvGrpSpPr/>
            </xdr:nvGrpSpPr>
            <xdr:grpSpPr>
              <a:xfrm>
                <a:off x="7536160" y="5373216"/>
                <a:ext cx="3891597" cy="133257"/>
                <a:chOff x="74311" y="1397816"/>
                <a:chExt cx="3891597" cy="133257"/>
              </a:xfrm>
              <a:grpFill/>
            </xdr:grpSpPr>
            <xdr:pic>
              <xdr:nvPicPr>
                <xdr:cNvPr id="57" name="図 56">
                  <a:extLst>
                    <a:ext uri="{FF2B5EF4-FFF2-40B4-BE49-F238E27FC236}">
                      <a16:creationId xmlns:a16="http://schemas.microsoft.com/office/drawing/2014/main" id="{7614B8F6-3992-3AA9-EEC2-D7D04B01171D}"/>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58" name="図 57">
                  <a:extLst>
                    <a:ext uri="{FF2B5EF4-FFF2-40B4-BE49-F238E27FC236}">
                      <a16:creationId xmlns:a16="http://schemas.microsoft.com/office/drawing/2014/main" id="{B365553A-B137-AE9D-FCDE-BBD0FAD15BE3}"/>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53" name="正方形/長方形 52">
              <a:extLst>
                <a:ext uri="{FF2B5EF4-FFF2-40B4-BE49-F238E27FC236}">
                  <a16:creationId xmlns:a16="http://schemas.microsoft.com/office/drawing/2014/main" id="{CFA3371D-DC92-3502-CAA9-E9765286F27E}"/>
                </a:ext>
              </a:extLst>
            </xdr:cNvPr>
            <xdr:cNvSpPr/>
          </xdr:nvSpPr>
          <xdr:spPr>
            <a:xfrm>
              <a:off x="7792254" y="1909107"/>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sp macro="" textlink="">
        <xdr:nvSpPr>
          <xdr:cNvPr id="67" name="テキスト ボックス 66">
            <a:extLst>
              <a:ext uri="{FF2B5EF4-FFF2-40B4-BE49-F238E27FC236}">
                <a16:creationId xmlns:a16="http://schemas.microsoft.com/office/drawing/2014/main" id="{17EC7663-6005-9FB3-DED4-ECF2A45CA2F9}"/>
              </a:ext>
            </a:extLst>
          </xdr:cNvPr>
          <xdr:cNvSpPr txBox="1"/>
        </xdr:nvSpPr>
        <xdr:spPr>
          <a:xfrm>
            <a:off x="1060450" y="806450"/>
            <a:ext cx="144000" cy="14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en-US" altLang="ja-JP" sz="1100"/>
              <a:t>5</a:t>
            </a:r>
            <a:endParaRPr kumimoji="1" lang="ja-JP" altLang="en-US" sz="1100"/>
          </a:p>
        </xdr:txBody>
      </xdr:sp>
    </xdr:grpSp>
    <xdr:clientData/>
  </xdr:twoCellAnchor>
  <xdr:twoCellAnchor>
    <xdr:from>
      <xdr:col>7</xdr:col>
      <xdr:colOff>5910</xdr:colOff>
      <xdr:row>18</xdr:row>
      <xdr:rowOff>14878</xdr:rowOff>
    </xdr:from>
    <xdr:to>
      <xdr:col>7</xdr:col>
      <xdr:colOff>580844</xdr:colOff>
      <xdr:row>19</xdr:row>
      <xdr:rowOff>642</xdr:rowOff>
    </xdr:to>
    <xdr:sp macro="" textlink="">
      <xdr:nvSpPr>
        <xdr:cNvPr id="69" name="矢印: 上 68">
          <a:extLst>
            <a:ext uri="{FF2B5EF4-FFF2-40B4-BE49-F238E27FC236}">
              <a16:creationId xmlns:a16="http://schemas.microsoft.com/office/drawing/2014/main" id="{B201384D-D8EA-4DA0-8076-34A5917A07E4}"/>
            </a:ext>
          </a:extLst>
        </xdr:cNvPr>
        <xdr:cNvSpPr/>
      </xdr:nvSpPr>
      <xdr:spPr>
        <a:xfrm rot="5400000">
          <a:off x="4222553" y="3313646"/>
          <a:ext cx="180000" cy="574934"/>
        </a:xfrm>
        <a:prstGeom prst="up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22412</xdr:colOff>
      <xdr:row>15</xdr:row>
      <xdr:rowOff>191520</xdr:rowOff>
    </xdr:from>
    <xdr:to>
      <xdr:col>12</xdr:col>
      <xdr:colOff>321234</xdr:colOff>
      <xdr:row>18</xdr:row>
      <xdr:rowOff>156883</xdr:rowOff>
    </xdr:to>
    <xdr:sp macro="" textlink="">
      <xdr:nvSpPr>
        <xdr:cNvPr id="70" name="矢印: 上向き折線 69">
          <a:extLst>
            <a:ext uri="{FF2B5EF4-FFF2-40B4-BE49-F238E27FC236}">
              <a16:creationId xmlns:a16="http://schemas.microsoft.com/office/drawing/2014/main" id="{A4EFBDF2-AE91-46CF-9E6B-46C4D8C868E5}"/>
            </a:ext>
          </a:extLst>
        </xdr:cNvPr>
        <xdr:cNvSpPr/>
      </xdr:nvSpPr>
      <xdr:spPr>
        <a:xfrm>
          <a:off x="5886824" y="3105049"/>
          <a:ext cx="1382057" cy="548069"/>
        </a:xfrm>
        <a:prstGeom prst="bentUpArrow">
          <a:avLst>
            <a:gd name="adj1" fmla="val 18087"/>
            <a:gd name="adj2" fmla="val 21508"/>
            <a:gd name="adj3" fmla="val 14450"/>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7471</xdr:colOff>
      <xdr:row>14</xdr:row>
      <xdr:rowOff>89647</xdr:rowOff>
    </xdr:from>
    <xdr:to>
      <xdr:col>5</xdr:col>
      <xdr:colOff>59765</xdr:colOff>
      <xdr:row>16</xdr:row>
      <xdr:rowOff>156881</xdr:rowOff>
    </xdr:to>
    <xdr:sp macro="" textlink="">
      <xdr:nvSpPr>
        <xdr:cNvPr id="31" name="矢印: 下 30">
          <a:extLst>
            <a:ext uri="{FF2B5EF4-FFF2-40B4-BE49-F238E27FC236}">
              <a16:creationId xmlns:a16="http://schemas.microsoft.com/office/drawing/2014/main" id="{17E10BD6-C9EE-4BFA-AEB0-5AC22261D416}"/>
            </a:ext>
          </a:extLst>
        </xdr:cNvPr>
        <xdr:cNvSpPr/>
      </xdr:nvSpPr>
      <xdr:spPr>
        <a:xfrm>
          <a:off x="2017059" y="2808941"/>
          <a:ext cx="672353" cy="455705"/>
        </a:xfrm>
        <a:prstGeom prst="down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425824</xdr:colOff>
      <xdr:row>21</xdr:row>
      <xdr:rowOff>22412</xdr:rowOff>
    </xdr:from>
    <xdr:to>
      <xdr:col>15</xdr:col>
      <xdr:colOff>201829</xdr:colOff>
      <xdr:row>24</xdr:row>
      <xdr:rowOff>134471</xdr:rowOff>
    </xdr:to>
    <xdr:sp macro="" textlink="">
      <xdr:nvSpPr>
        <xdr:cNvPr id="2" name="吹き出し: 角を丸めた四角形 1">
          <a:extLst>
            <a:ext uri="{FF2B5EF4-FFF2-40B4-BE49-F238E27FC236}">
              <a16:creationId xmlns:a16="http://schemas.microsoft.com/office/drawing/2014/main" id="{1A3FE164-5769-4D31-ADCE-B4EDB83C258B}"/>
            </a:ext>
          </a:extLst>
        </xdr:cNvPr>
        <xdr:cNvSpPr/>
      </xdr:nvSpPr>
      <xdr:spPr>
        <a:xfrm>
          <a:off x="4609353" y="4101353"/>
          <a:ext cx="4848535" cy="694765"/>
        </a:xfrm>
        <a:prstGeom prst="wedgeRoundRectCallout">
          <a:avLst>
            <a:gd name="adj1" fmla="val -26940"/>
            <a:gd name="adj2" fmla="val -95684"/>
            <a:gd name="adj3" fmla="val 16667"/>
          </a:avLst>
        </a:prstGeom>
        <a:solidFill>
          <a:schemeClr val="accent6">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l"/>
          <a:r>
            <a:rPr kumimoji="1" lang="ja-JP" altLang="en-US" sz="1100">
              <a:solidFill>
                <a:sysClr val="windowText" lastClr="000000"/>
              </a:solidFill>
            </a:rPr>
            <a:t>これが、源泉徴収票から計算した控除率です。デフォルトの控除率 </a:t>
          </a:r>
          <a:r>
            <a:rPr kumimoji="1" lang="en-US" altLang="ja-JP" sz="1100">
              <a:solidFill>
                <a:srgbClr val="FF0000"/>
              </a:solidFill>
            </a:rPr>
            <a:t>0</a:t>
          </a:r>
          <a:r>
            <a:rPr kumimoji="1" lang="ja-JP" altLang="en-US" sz="1100">
              <a:solidFill>
                <a:sysClr val="windowText" lastClr="000000"/>
              </a:solidFill>
            </a:rPr>
            <a:t>％と乖離がみられる場合は、概算計算で入力済みの控除率 </a:t>
          </a:r>
          <a:r>
            <a:rPr kumimoji="1" lang="en-US" altLang="ja-JP" sz="1100">
              <a:solidFill>
                <a:srgbClr val="FF0000"/>
              </a:solidFill>
            </a:rPr>
            <a:t>0</a:t>
          </a:r>
          <a:r>
            <a:rPr kumimoji="1" lang="ja-JP" altLang="en-US" sz="1100">
              <a:solidFill>
                <a:sysClr val="windowText" lastClr="000000"/>
              </a:solidFill>
            </a:rPr>
            <a:t>％を変更してください。なお、ここでは年収</a:t>
          </a:r>
          <a:r>
            <a:rPr kumimoji="1" lang="en-US" altLang="ja-JP" sz="1100">
              <a:solidFill>
                <a:sysClr val="windowText" lastClr="000000"/>
              </a:solidFill>
            </a:rPr>
            <a:t>100</a:t>
          </a:r>
          <a:r>
            <a:rPr kumimoji="1" lang="ja-JP" altLang="en-US" sz="1100">
              <a:solidFill>
                <a:sysClr val="windowText" lastClr="000000"/>
              </a:solidFill>
            </a:rPr>
            <a:t>万円を例としているので、控除率を</a:t>
          </a:r>
          <a:r>
            <a:rPr kumimoji="1" lang="en-US" altLang="ja-JP" sz="1100">
              <a:solidFill>
                <a:sysClr val="windowText" lastClr="000000"/>
              </a:solidFill>
            </a:rPr>
            <a:t>0</a:t>
          </a:r>
          <a:r>
            <a:rPr kumimoji="1" lang="ja-JP" altLang="en-US" sz="1100">
              <a:solidFill>
                <a:sysClr val="windowText" lastClr="000000"/>
              </a:solidFill>
            </a:rPr>
            <a:t>％としています。</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291353</xdr:colOff>
      <xdr:row>0</xdr:row>
      <xdr:rowOff>649941</xdr:rowOff>
    </xdr:from>
    <xdr:to>
      <xdr:col>21</xdr:col>
      <xdr:colOff>311149</xdr:colOff>
      <xdr:row>16</xdr:row>
      <xdr:rowOff>9709</xdr:rowOff>
    </xdr:to>
    <xdr:pic>
      <xdr:nvPicPr>
        <xdr:cNvPr id="15" name="図 14">
          <a:extLst>
            <a:ext uri="{FF2B5EF4-FFF2-40B4-BE49-F238E27FC236}">
              <a16:creationId xmlns:a16="http://schemas.microsoft.com/office/drawing/2014/main" id="{EA2769F6-9394-B553-0FD3-2CE51FE595A8}"/>
            </a:ext>
          </a:extLst>
        </xdr:cNvPr>
        <xdr:cNvPicPr>
          <a:picLocks noChangeAspect="1"/>
        </xdr:cNvPicPr>
      </xdr:nvPicPr>
      <xdr:blipFill>
        <a:blip xmlns:r="http://schemas.openxmlformats.org/officeDocument/2006/relationships" r:embed="rId1"/>
        <a:stretch>
          <a:fillRect/>
        </a:stretch>
      </xdr:blipFill>
      <xdr:spPr>
        <a:xfrm>
          <a:off x="8897471" y="649941"/>
          <a:ext cx="5849470" cy="3087592"/>
        </a:xfrm>
        <a:prstGeom prst="rect">
          <a:avLst/>
        </a:prstGeom>
      </xdr:spPr>
    </xdr:pic>
    <xdr:clientData/>
  </xdr:twoCellAnchor>
  <xdr:twoCellAnchor editAs="oneCell">
    <xdr:from>
      <xdr:col>11</xdr:col>
      <xdr:colOff>291035</xdr:colOff>
      <xdr:row>28</xdr:row>
      <xdr:rowOff>65476</xdr:rowOff>
    </xdr:from>
    <xdr:to>
      <xdr:col>17</xdr:col>
      <xdr:colOff>567069</xdr:colOff>
      <xdr:row>47</xdr:row>
      <xdr:rowOff>29244</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8284564" y="6161476"/>
          <a:ext cx="4922740" cy="3086474"/>
        </a:xfrm>
        <a:prstGeom prst="rect">
          <a:avLst/>
        </a:prstGeom>
        <a:solidFill>
          <a:schemeClr val="bg1"/>
        </a:solidFill>
      </xdr:spPr>
    </xdr:pic>
    <xdr:clientData/>
  </xdr:twoCellAnchor>
  <xdr:twoCellAnchor editAs="oneCell">
    <xdr:from>
      <xdr:col>23</xdr:col>
      <xdr:colOff>478760</xdr:colOff>
      <xdr:row>1</xdr:row>
      <xdr:rowOff>163233</xdr:rowOff>
    </xdr:from>
    <xdr:to>
      <xdr:col>31</xdr:col>
      <xdr:colOff>510988</xdr:colOff>
      <xdr:row>17</xdr:row>
      <xdr:rowOff>33299</xdr:rowOff>
    </xdr:to>
    <xdr:pic>
      <xdr:nvPicPr>
        <xdr:cNvPr id="4" name="図 3">
          <a:extLst>
            <a:ext uri="{FF2B5EF4-FFF2-40B4-BE49-F238E27FC236}">
              <a16:creationId xmlns:a16="http://schemas.microsoft.com/office/drawing/2014/main" id="{328FAFE2-B35D-47E5-B725-19D6EAF4F052}"/>
            </a:ext>
          </a:extLst>
        </xdr:cNvPr>
        <xdr:cNvPicPr>
          <a:picLocks noChangeAspect="1"/>
        </xdr:cNvPicPr>
      </xdr:nvPicPr>
      <xdr:blipFill>
        <a:blip xmlns:r="http://schemas.openxmlformats.org/officeDocument/2006/relationships" r:embed="rId3"/>
        <a:stretch>
          <a:fillRect/>
        </a:stretch>
      </xdr:blipFill>
      <xdr:spPr>
        <a:xfrm>
          <a:off x="16062407" y="865468"/>
          <a:ext cx="4932934" cy="3060007"/>
        </a:xfrm>
        <a:prstGeom prst="rect">
          <a:avLst/>
        </a:prstGeom>
        <a:solidFill>
          <a:schemeClr val="bg1"/>
        </a:solidFill>
      </xdr:spPr>
    </xdr:pic>
    <xdr:clientData/>
  </xdr:twoCellAnchor>
  <xdr:twoCellAnchor>
    <xdr:from>
      <xdr:col>23</xdr:col>
      <xdr:colOff>508000</xdr:colOff>
      <xdr:row>0</xdr:row>
      <xdr:rowOff>317501</xdr:rowOff>
    </xdr:from>
    <xdr:to>
      <xdr:col>24</xdr:col>
      <xdr:colOff>311096</xdr:colOff>
      <xdr:row>1</xdr:row>
      <xdr:rowOff>74707</xdr:rowOff>
    </xdr:to>
    <xdr:sp macro="" textlink="">
      <xdr:nvSpPr>
        <xdr:cNvPr id="10" name="テキスト ボックス 9">
          <a:extLst>
            <a:ext uri="{FF2B5EF4-FFF2-40B4-BE49-F238E27FC236}">
              <a16:creationId xmlns:a16="http://schemas.microsoft.com/office/drawing/2014/main" id="{06FCF56A-14C3-4171-9C56-1625F54949EC}"/>
            </a:ext>
          </a:extLst>
        </xdr:cNvPr>
        <xdr:cNvSpPr txBox="1"/>
      </xdr:nvSpPr>
      <xdr:spPr>
        <a:xfrm>
          <a:off x="16020143" y="317501"/>
          <a:ext cx="410882" cy="45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400"/>
            <a:t>➌</a:t>
          </a:r>
        </a:p>
      </xdr:txBody>
    </xdr:sp>
    <xdr:clientData/>
  </xdr:twoCellAnchor>
  <xdr:twoCellAnchor>
    <xdr:from>
      <xdr:col>15</xdr:col>
      <xdr:colOff>938993</xdr:colOff>
      <xdr:row>10</xdr:row>
      <xdr:rowOff>74420</xdr:rowOff>
    </xdr:from>
    <xdr:to>
      <xdr:col>19</xdr:col>
      <xdr:colOff>103228</xdr:colOff>
      <xdr:row>11</xdr:row>
      <xdr:rowOff>54067</xdr:rowOff>
    </xdr:to>
    <xdr:sp macro="" textlink="">
      <xdr:nvSpPr>
        <xdr:cNvPr id="12" name="四角形: 角を丸くする 11">
          <a:extLst>
            <a:ext uri="{FF2B5EF4-FFF2-40B4-BE49-F238E27FC236}">
              <a16:creationId xmlns:a16="http://schemas.microsoft.com/office/drawing/2014/main" id="{B37E7EEF-250C-47C0-A4D6-407864265F35}"/>
            </a:ext>
          </a:extLst>
        </xdr:cNvPr>
        <xdr:cNvSpPr/>
      </xdr:nvSpPr>
      <xdr:spPr>
        <a:xfrm>
          <a:off x="11024287" y="2816126"/>
          <a:ext cx="1764000" cy="144000"/>
        </a:xfrm>
        <a:prstGeom prst="roundRect">
          <a:avLst>
            <a:gd name="adj" fmla="val 6554"/>
          </a:avLst>
        </a:prstGeom>
        <a:noFill/>
        <a:ln w="158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941582</xdr:colOff>
      <xdr:row>11</xdr:row>
      <xdr:rowOff>44536</xdr:rowOff>
    </xdr:from>
    <xdr:to>
      <xdr:col>19</xdr:col>
      <xdr:colOff>105817</xdr:colOff>
      <xdr:row>14</xdr:row>
      <xdr:rowOff>21838</xdr:rowOff>
    </xdr:to>
    <xdr:sp macro="" textlink="">
      <xdr:nvSpPr>
        <xdr:cNvPr id="14" name="四角形: 角を丸くする 13">
          <a:extLst>
            <a:ext uri="{FF2B5EF4-FFF2-40B4-BE49-F238E27FC236}">
              <a16:creationId xmlns:a16="http://schemas.microsoft.com/office/drawing/2014/main" id="{B133E222-AD35-44EF-B1A4-336F467DB72B}"/>
            </a:ext>
          </a:extLst>
        </xdr:cNvPr>
        <xdr:cNvSpPr/>
      </xdr:nvSpPr>
      <xdr:spPr>
        <a:xfrm>
          <a:off x="11026876" y="2950595"/>
          <a:ext cx="1764000" cy="470361"/>
        </a:xfrm>
        <a:prstGeom prst="roundRect">
          <a:avLst>
            <a:gd name="adj" fmla="val 6554"/>
          </a:avLst>
        </a:prstGeom>
        <a:noFill/>
        <a:ln w="158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127002</xdr:colOff>
      <xdr:row>1</xdr:row>
      <xdr:rowOff>59764</xdr:rowOff>
    </xdr:from>
    <xdr:to>
      <xdr:col>11</xdr:col>
      <xdr:colOff>1683363</xdr:colOff>
      <xdr:row>16</xdr:row>
      <xdr:rowOff>119528</xdr:rowOff>
    </xdr:to>
    <xdr:pic>
      <xdr:nvPicPr>
        <xdr:cNvPr id="3" name="図 2">
          <a:extLst>
            <a:ext uri="{FF2B5EF4-FFF2-40B4-BE49-F238E27FC236}">
              <a16:creationId xmlns:a16="http://schemas.microsoft.com/office/drawing/2014/main" id="{EF8A8FE8-9977-531A-CF70-F06037430363}"/>
            </a:ext>
          </a:extLst>
        </xdr:cNvPr>
        <xdr:cNvPicPr>
          <a:picLocks noChangeAspect="1"/>
        </xdr:cNvPicPr>
      </xdr:nvPicPr>
      <xdr:blipFill>
        <a:blip xmlns:r="http://schemas.openxmlformats.org/officeDocument/2006/relationships" r:embed="rId4"/>
        <a:stretch>
          <a:fillRect/>
        </a:stretch>
      </xdr:blipFill>
      <xdr:spPr>
        <a:xfrm>
          <a:off x="3832414" y="761999"/>
          <a:ext cx="5844478" cy="30853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203199</xdr:colOff>
      <xdr:row>0</xdr:row>
      <xdr:rowOff>0</xdr:rowOff>
    </xdr:from>
    <xdr:to>
      <xdr:col>20</xdr:col>
      <xdr:colOff>501496</xdr:colOff>
      <xdr:row>14</xdr:row>
      <xdr:rowOff>82550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8451849" y="0"/>
          <a:ext cx="5644997" cy="2781300"/>
        </a:xfrm>
        <a:prstGeom prst="rect">
          <a:avLst/>
        </a:prstGeom>
        <a:solidFill>
          <a:schemeClr val="bg1"/>
        </a:solidFill>
      </xdr:spPr>
    </xdr:pic>
    <xdr:clientData/>
  </xdr:twoCellAnchor>
  <xdr:twoCellAnchor editAs="oneCell">
    <xdr:from>
      <xdr:col>4</xdr:col>
      <xdr:colOff>38100</xdr:colOff>
      <xdr:row>0</xdr:row>
      <xdr:rowOff>6350</xdr:rowOff>
    </xdr:from>
    <xdr:to>
      <xdr:col>12</xdr:col>
      <xdr:colOff>60134</xdr:colOff>
      <xdr:row>14</xdr:row>
      <xdr:rowOff>69850</xdr:rowOff>
    </xdr:to>
    <xdr:pic>
      <xdr:nvPicPr>
        <xdr:cNvPr id="6" name="図 5">
          <a:extLst>
            <a:ext uri="{FF2B5EF4-FFF2-40B4-BE49-F238E27FC236}">
              <a16:creationId xmlns:a16="http://schemas.microsoft.com/office/drawing/2014/main" id="{B5285386-338A-4646-8674-1EFE63D44F1B}"/>
            </a:ext>
          </a:extLst>
        </xdr:cNvPr>
        <xdr:cNvPicPr>
          <a:picLocks noChangeAspect="1"/>
        </xdr:cNvPicPr>
      </xdr:nvPicPr>
      <xdr:blipFill>
        <a:blip xmlns:r="http://schemas.openxmlformats.org/officeDocument/2006/relationships" r:embed="rId2"/>
        <a:stretch>
          <a:fillRect/>
        </a:stretch>
      </xdr:blipFill>
      <xdr:spPr>
        <a:xfrm>
          <a:off x="3409950" y="6350"/>
          <a:ext cx="4898834" cy="2762250"/>
        </a:xfrm>
        <a:prstGeom prst="rect">
          <a:avLst/>
        </a:prstGeom>
        <a:solidFill>
          <a:schemeClr val="bg1"/>
        </a:solidFill>
      </xdr:spPr>
    </xdr:pic>
    <xdr:clientData/>
  </xdr:twoCellAnchor>
  <xdr:twoCellAnchor>
    <xdr:from>
      <xdr:col>26</xdr:col>
      <xdr:colOff>12700</xdr:colOff>
      <xdr:row>10</xdr:row>
      <xdr:rowOff>95250</xdr:rowOff>
    </xdr:from>
    <xdr:to>
      <xdr:col>29</xdr:col>
      <xdr:colOff>304800</xdr:colOff>
      <xdr:row>15</xdr:row>
      <xdr:rowOff>25400</xdr:rowOff>
    </xdr:to>
    <xdr:sp macro="" textlink="">
      <xdr:nvSpPr>
        <xdr:cNvPr id="3" name="吹き出し: 角を丸めた四角形 2">
          <a:extLst>
            <a:ext uri="{FF2B5EF4-FFF2-40B4-BE49-F238E27FC236}">
              <a16:creationId xmlns:a16="http://schemas.microsoft.com/office/drawing/2014/main" id="{6F0E54F0-FE3A-971D-B265-58CBDDC0F57F}"/>
            </a:ext>
          </a:extLst>
        </xdr:cNvPr>
        <xdr:cNvSpPr/>
      </xdr:nvSpPr>
      <xdr:spPr>
        <a:xfrm>
          <a:off x="16795750" y="2101850"/>
          <a:ext cx="2120900" cy="768350"/>
        </a:xfrm>
        <a:prstGeom prst="wedgeRoundRectCallout">
          <a:avLst>
            <a:gd name="adj1" fmla="val 55375"/>
            <a:gd name="adj2" fmla="val 17227"/>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For those aged 50 and over,60 years old at presentas reachingEstimated amount</a:t>
          </a:r>
          <a:endParaRPr kumimoji="1" lang="ja-JP" altLang="en-US" sz="1100">
            <a:solidFill>
              <a:schemeClr val="tx1"/>
            </a:solidFill>
          </a:endParaRPr>
        </a:p>
      </xdr:txBody>
    </xdr:sp>
    <xdr:clientData/>
  </xdr:twoCellAnchor>
  <xdr:twoCellAnchor>
    <xdr:from>
      <xdr:col>26</xdr:col>
      <xdr:colOff>25400</xdr:colOff>
      <xdr:row>4</xdr:row>
      <xdr:rowOff>273050</xdr:rowOff>
    </xdr:from>
    <xdr:to>
      <xdr:col>28</xdr:col>
      <xdr:colOff>361950</xdr:colOff>
      <xdr:row>9</xdr:row>
      <xdr:rowOff>76200</xdr:rowOff>
    </xdr:to>
    <xdr:sp macro="" textlink="">
      <xdr:nvSpPr>
        <xdr:cNvPr id="4" name="吹き出し: 角を丸めた四角形 3">
          <a:extLst>
            <a:ext uri="{FF2B5EF4-FFF2-40B4-BE49-F238E27FC236}">
              <a16:creationId xmlns:a16="http://schemas.microsoft.com/office/drawing/2014/main" id="{0D23D559-F587-2613-D775-B1C8B12DC933}"/>
            </a:ext>
          </a:extLst>
        </xdr:cNvPr>
        <xdr:cNvSpPr/>
      </xdr:nvSpPr>
      <xdr:spPr>
        <a:xfrm>
          <a:off x="16808450" y="958850"/>
          <a:ext cx="1555750" cy="958850"/>
        </a:xfrm>
        <a:prstGeom prst="wedgeRoundRectCallout">
          <a:avLst>
            <a:gd name="adj1" fmla="val 98775"/>
            <a:gd name="adj2" fmla="val -29265"/>
            <a:gd name="adj3" fmla="val 16667"/>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nchorCtr="0"/>
        <a:lstStyle/>
        <a:p>
          <a:pPr algn="l"/>
          <a:r>
            <a:rPr kumimoji="1" lang="en-US" altLang="ja-JP" sz="1100">
              <a:solidFill>
                <a:schemeClr val="tx1"/>
              </a:solidFill>
            </a:rPr>
            <a:t>old-age welfare pension</a:t>
          </a:r>
        </a:p>
        <a:p>
          <a:pPr algn="l"/>
          <a:r>
            <a:rPr kumimoji="1" lang="en-US" altLang="ja-JP" sz="1100">
              <a:solidFill>
                <a:schemeClr val="tx1"/>
              </a:solidFill>
            </a:rPr>
            <a:t>(remuneration proportional</a:t>
          </a:r>
          <a:r>
            <a:rPr kumimoji="1" lang="ja-JP" altLang="en-US" sz="1100" baseline="0">
              <a:solidFill>
                <a:schemeClr val="tx1"/>
              </a:solidFill>
            </a:rPr>
            <a:t> </a:t>
          </a:r>
          <a:r>
            <a:rPr kumimoji="1" lang="en-US" altLang="ja-JP" sz="1100">
              <a:solidFill>
                <a:schemeClr val="tx1"/>
              </a:solidFill>
            </a:rPr>
            <a:t>portion)</a:t>
          </a:r>
        </a:p>
        <a:p>
          <a:pPr algn="l"/>
          <a:r>
            <a:rPr kumimoji="1" lang="en-US" altLang="ja-JP" sz="1100">
              <a:solidFill>
                <a:schemeClr val="tx1"/>
              </a:solidFill>
            </a:rPr>
            <a:t>estimated amount</a:t>
          </a:r>
          <a:endParaRPr kumimoji="1" lang="ja-JP" altLang="en-US" sz="1100">
            <a:solidFill>
              <a:schemeClr val="tx1"/>
            </a:solidFill>
          </a:endParaRPr>
        </a:p>
      </xdr:txBody>
    </xdr:sp>
    <xdr:clientData/>
  </xdr:twoCellAnchor>
  <xdr:twoCellAnchor>
    <xdr:from>
      <xdr:col>24</xdr:col>
      <xdr:colOff>203200</xdr:colOff>
      <xdr:row>6</xdr:row>
      <xdr:rowOff>127000</xdr:rowOff>
    </xdr:from>
    <xdr:to>
      <xdr:col>26</xdr:col>
      <xdr:colOff>368300</xdr:colOff>
      <xdr:row>9</xdr:row>
      <xdr:rowOff>152400</xdr:rowOff>
    </xdr:to>
    <xdr:sp macro="" textlink="">
      <xdr:nvSpPr>
        <xdr:cNvPr id="8" name="吹き出し: 角を丸めた四角形 7">
          <a:extLst>
            <a:ext uri="{FF2B5EF4-FFF2-40B4-BE49-F238E27FC236}">
              <a16:creationId xmlns:a16="http://schemas.microsoft.com/office/drawing/2014/main" id="{14BE0330-B0A2-025B-C0E7-9F3E97E4EA6D}"/>
            </a:ext>
          </a:extLst>
        </xdr:cNvPr>
        <xdr:cNvSpPr/>
      </xdr:nvSpPr>
      <xdr:spPr>
        <a:xfrm>
          <a:off x="15767050" y="1308100"/>
          <a:ext cx="1384300" cy="685800"/>
        </a:xfrm>
        <a:prstGeom prst="wedgeRoundRectCallout">
          <a:avLst>
            <a:gd name="adj1" fmla="val 69075"/>
            <a:gd name="adj2" fmla="val -4059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en-US" altLang="ja-JP" sz="1100">
              <a:solidFill>
                <a:schemeClr val="tx1"/>
              </a:solidFill>
            </a:rPr>
            <a:t>Estimated total amount of old-age pension</a:t>
          </a:r>
          <a:endParaRPr kumimoji="1" lang="ja-JP" altLang="en-US" sz="1100">
            <a:solidFill>
              <a:schemeClr val="tx1"/>
            </a:solidFill>
          </a:endParaRPr>
        </a:p>
      </xdr:txBody>
    </xdr:sp>
    <xdr:clientData/>
  </xdr:twoCellAnchor>
  <xdr:twoCellAnchor>
    <xdr:from>
      <xdr:col>24</xdr:col>
      <xdr:colOff>120650</xdr:colOff>
      <xdr:row>0</xdr:row>
      <xdr:rowOff>120650</xdr:rowOff>
    </xdr:from>
    <xdr:to>
      <xdr:col>26</xdr:col>
      <xdr:colOff>577850</xdr:colOff>
      <xdr:row>4</xdr:row>
      <xdr:rowOff>234950</xdr:rowOff>
    </xdr:to>
    <xdr:sp macro="" textlink="">
      <xdr:nvSpPr>
        <xdr:cNvPr id="9" name="吹き出し: 角を丸めた四角形 8">
          <a:extLst>
            <a:ext uri="{FF2B5EF4-FFF2-40B4-BE49-F238E27FC236}">
              <a16:creationId xmlns:a16="http://schemas.microsoft.com/office/drawing/2014/main" id="{5D56CF70-865B-8849-F303-286A7BF6B9B4}"/>
            </a:ext>
          </a:extLst>
        </xdr:cNvPr>
        <xdr:cNvSpPr/>
      </xdr:nvSpPr>
      <xdr:spPr>
        <a:xfrm>
          <a:off x="15684500" y="120650"/>
          <a:ext cx="1676400" cy="800100"/>
        </a:xfrm>
        <a:prstGeom prst="wedgeRoundRectCallou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National Pension Old-age Basic Pension Estimated Amount</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38100</xdr:colOff>
      <xdr:row>23</xdr:row>
      <xdr:rowOff>57150</xdr:rowOff>
    </xdr:from>
    <xdr:to>
      <xdr:col>4</xdr:col>
      <xdr:colOff>571500</xdr:colOff>
      <xdr:row>26</xdr:row>
      <xdr:rowOff>133350</xdr:rowOff>
    </xdr:to>
    <xdr:sp macro="" textlink="">
      <xdr:nvSpPr>
        <xdr:cNvPr id="2" name="矢印: 左 1">
          <a:extLst>
            <a:ext uri="{FF2B5EF4-FFF2-40B4-BE49-F238E27FC236}">
              <a16:creationId xmlns:a16="http://schemas.microsoft.com/office/drawing/2014/main" id="{4B65B9C3-9829-E450-E953-44673A4D49A5}"/>
            </a:ext>
          </a:extLst>
        </xdr:cNvPr>
        <xdr:cNvSpPr/>
      </xdr:nvSpPr>
      <xdr:spPr>
        <a:xfrm>
          <a:off x="1866900" y="552450"/>
          <a:ext cx="533400" cy="571500"/>
        </a:xfrm>
        <a:prstGeom prst="leftArrow">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23</xdr:row>
      <xdr:rowOff>57150</xdr:rowOff>
    </xdr:from>
    <xdr:to>
      <xdr:col>4</xdr:col>
      <xdr:colOff>571500</xdr:colOff>
      <xdr:row>26</xdr:row>
      <xdr:rowOff>133350</xdr:rowOff>
    </xdr:to>
    <xdr:sp macro="" textlink="">
      <xdr:nvSpPr>
        <xdr:cNvPr id="3" name="矢印: 左 2">
          <a:extLst>
            <a:ext uri="{FF2B5EF4-FFF2-40B4-BE49-F238E27FC236}">
              <a16:creationId xmlns:a16="http://schemas.microsoft.com/office/drawing/2014/main" id="{53E0F210-AA3E-41AF-A79C-A7A72C97A58A}"/>
            </a:ext>
          </a:extLst>
        </xdr:cNvPr>
        <xdr:cNvSpPr/>
      </xdr:nvSpPr>
      <xdr:spPr>
        <a:xfrm>
          <a:off x="2057400" y="552450"/>
          <a:ext cx="533400" cy="571500"/>
        </a:xfrm>
        <a:prstGeom prst="leftArrow">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9524</xdr:rowOff>
    </xdr:from>
    <xdr:to>
      <xdr:col>9</xdr:col>
      <xdr:colOff>596900</xdr:colOff>
      <xdr:row>24</xdr:row>
      <xdr:rowOff>82550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482600</xdr:colOff>
      <xdr:row>1</xdr:row>
      <xdr:rowOff>85726</xdr:rowOff>
    </xdr:from>
    <xdr:to>
      <xdr:col>1</xdr:col>
      <xdr:colOff>336550</xdr:colOff>
      <xdr:row>1</xdr:row>
      <xdr:rowOff>85726</xdr:rowOff>
    </xdr:to>
    <xdr:cxnSp macro="">
      <xdr:nvCxnSpPr>
        <xdr:cNvPr id="3" name="直線コネクタ 2">
          <a:extLst>
            <a:ext uri="{FF2B5EF4-FFF2-40B4-BE49-F238E27FC236}">
              <a16:creationId xmlns:a16="http://schemas.microsoft.com/office/drawing/2014/main" id="{DD5EAFD9-E17D-0F77-12A1-A92AD2DABDA7}"/>
            </a:ext>
          </a:extLst>
        </xdr:cNvPr>
        <xdr:cNvCxnSpPr/>
      </xdr:nvCxnSpPr>
      <xdr:spPr>
        <a:xfrm>
          <a:off x="482600" y="250826"/>
          <a:ext cx="463550" cy="0"/>
        </a:xfrm>
        <a:prstGeom prst="line">
          <a:avLst/>
        </a:prstGeom>
        <a:ln w="22225">
          <a:solidFill>
            <a:srgbClr val="FF00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1</xdr:row>
      <xdr:rowOff>146050</xdr:rowOff>
    </xdr:from>
    <xdr:to>
      <xdr:col>2</xdr:col>
      <xdr:colOff>234950</xdr:colOff>
      <xdr:row>3</xdr:row>
      <xdr:rowOff>88900</xdr:rowOff>
    </xdr:to>
    <xdr:sp macro="" textlink="">
      <xdr:nvSpPr>
        <xdr:cNvPr id="4" name="テキスト ボックス 3">
          <a:extLst>
            <a:ext uri="{FF2B5EF4-FFF2-40B4-BE49-F238E27FC236}">
              <a16:creationId xmlns:a16="http://schemas.microsoft.com/office/drawing/2014/main" id="{95FA9FE1-DC86-064A-CA7D-E8D21D662E46}"/>
            </a:ext>
          </a:extLst>
        </xdr:cNvPr>
        <xdr:cNvSpPr txBox="1"/>
      </xdr:nvSpPr>
      <xdr:spPr>
        <a:xfrm>
          <a:off x="952500" y="311150"/>
          <a:ext cx="5016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支出</a:t>
          </a:r>
        </a:p>
      </xdr:txBody>
    </xdr:sp>
    <xdr:clientData/>
  </xdr:twoCellAnchor>
  <xdr:twoCellAnchor>
    <xdr:from>
      <xdr:col>0</xdr:col>
      <xdr:colOff>476250</xdr:colOff>
      <xdr:row>2</xdr:row>
      <xdr:rowOff>117476</xdr:rowOff>
    </xdr:from>
    <xdr:to>
      <xdr:col>1</xdr:col>
      <xdr:colOff>330200</xdr:colOff>
      <xdr:row>2</xdr:row>
      <xdr:rowOff>117476</xdr:rowOff>
    </xdr:to>
    <xdr:cxnSp macro="">
      <xdr:nvCxnSpPr>
        <xdr:cNvPr id="5" name="直線コネクタ 4">
          <a:extLst>
            <a:ext uri="{FF2B5EF4-FFF2-40B4-BE49-F238E27FC236}">
              <a16:creationId xmlns:a16="http://schemas.microsoft.com/office/drawing/2014/main" id="{673571AA-C07B-E25C-E8CD-3658E6FCE162}"/>
            </a:ext>
          </a:extLst>
        </xdr:cNvPr>
        <xdr:cNvCxnSpPr/>
      </xdr:nvCxnSpPr>
      <xdr:spPr>
        <a:xfrm>
          <a:off x="476250" y="447676"/>
          <a:ext cx="463550" cy="0"/>
        </a:xfrm>
        <a:prstGeom prst="line">
          <a:avLst/>
        </a:prstGeom>
        <a:ln w="22225">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0</xdr:row>
      <xdr:rowOff>101600</xdr:rowOff>
    </xdr:from>
    <xdr:to>
      <xdr:col>2</xdr:col>
      <xdr:colOff>234950</xdr:colOff>
      <xdr:row>2</xdr:row>
      <xdr:rowOff>44450</xdr:rowOff>
    </xdr:to>
    <xdr:sp macro="" textlink="">
      <xdr:nvSpPr>
        <xdr:cNvPr id="6" name="テキスト ボックス 5">
          <a:extLst>
            <a:ext uri="{FF2B5EF4-FFF2-40B4-BE49-F238E27FC236}">
              <a16:creationId xmlns:a16="http://schemas.microsoft.com/office/drawing/2014/main" id="{55920435-9E10-4F68-8C3C-8F53E0AC0FEA}"/>
            </a:ext>
          </a:extLst>
        </xdr:cNvPr>
        <xdr:cNvSpPr txBox="1"/>
      </xdr:nvSpPr>
      <xdr:spPr>
        <a:xfrm>
          <a:off x="952500" y="101600"/>
          <a:ext cx="5016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収入</a:t>
          </a:r>
        </a:p>
      </xdr:txBody>
    </xdr:sp>
    <xdr:clientData/>
  </xdr:twoCellAnchor>
  <xdr:twoCellAnchor>
    <xdr:from>
      <xdr:col>6</xdr:col>
      <xdr:colOff>279400</xdr:colOff>
      <xdr:row>2</xdr:row>
      <xdr:rowOff>12700</xdr:rowOff>
    </xdr:from>
    <xdr:to>
      <xdr:col>7</xdr:col>
      <xdr:colOff>133350</xdr:colOff>
      <xdr:row>2</xdr:row>
      <xdr:rowOff>12700</xdr:rowOff>
    </xdr:to>
    <xdr:cxnSp macro="">
      <xdr:nvCxnSpPr>
        <xdr:cNvPr id="7" name="直線コネクタ 6">
          <a:extLst>
            <a:ext uri="{FF2B5EF4-FFF2-40B4-BE49-F238E27FC236}">
              <a16:creationId xmlns:a16="http://schemas.microsoft.com/office/drawing/2014/main" id="{D3F379E0-6B9A-4820-9242-F7C82386122A}"/>
            </a:ext>
          </a:extLst>
        </xdr:cNvPr>
        <xdr:cNvCxnSpPr/>
      </xdr:nvCxnSpPr>
      <xdr:spPr>
        <a:xfrm>
          <a:off x="3937000" y="342900"/>
          <a:ext cx="463550" cy="0"/>
        </a:xfrm>
        <a:prstGeom prst="line">
          <a:avLst/>
        </a:prstGeom>
        <a:ln w="22225">
          <a:solidFill>
            <a:srgbClr val="FFC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203200</xdr:colOff>
      <xdr:row>1</xdr:row>
      <xdr:rowOff>31750</xdr:rowOff>
    </xdr:from>
    <xdr:to>
      <xdr:col>8</xdr:col>
      <xdr:colOff>190500</xdr:colOff>
      <xdr:row>2</xdr:row>
      <xdr:rowOff>139700</xdr:rowOff>
    </xdr:to>
    <xdr:sp macro="" textlink="">
      <xdr:nvSpPr>
        <xdr:cNvPr id="8" name="テキスト ボックス 7">
          <a:extLst>
            <a:ext uri="{FF2B5EF4-FFF2-40B4-BE49-F238E27FC236}">
              <a16:creationId xmlns:a16="http://schemas.microsoft.com/office/drawing/2014/main" id="{7950BBF5-FDFD-4265-9407-D545EABC01A1}"/>
            </a:ext>
          </a:extLst>
        </xdr:cNvPr>
        <xdr:cNvSpPr txBox="1"/>
      </xdr:nvSpPr>
      <xdr:spPr>
        <a:xfrm>
          <a:off x="4470400" y="196850"/>
          <a:ext cx="59690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資産残高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12700</xdr:colOff>
      <xdr:row>1</xdr:row>
      <xdr:rowOff>12703</xdr:rowOff>
    </xdr:from>
    <xdr:to>
      <xdr:col>12</xdr:col>
      <xdr:colOff>514350</xdr:colOff>
      <xdr:row>4</xdr:row>
      <xdr:rowOff>19053</xdr:rowOff>
    </xdr:to>
    <xdr:sp macro="" textlink="">
      <xdr:nvSpPr>
        <xdr:cNvPr id="3" name="矢印: 環状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rot="5400000">
          <a:off x="7715250" y="184153"/>
          <a:ext cx="514350" cy="501650"/>
        </a:xfrm>
        <a:prstGeom prst="circularArrow">
          <a:avLst>
            <a:gd name="adj1" fmla="val 12500"/>
            <a:gd name="adj2" fmla="val 1346817"/>
            <a:gd name="adj3" fmla="val 20457681"/>
            <a:gd name="adj4" fmla="val 8738231"/>
            <a:gd name="adj5" fmla="val 1114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1035050</xdr:colOff>
      <xdr:row>0</xdr:row>
      <xdr:rowOff>38100</xdr:rowOff>
    </xdr:from>
    <xdr:to>
      <xdr:col>11</xdr:col>
      <xdr:colOff>57150</xdr:colOff>
      <xdr:row>1</xdr:row>
      <xdr:rowOff>95250</xdr:rowOff>
    </xdr:to>
    <xdr:sp macro="" textlink="">
      <xdr:nvSpPr>
        <xdr:cNvPr id="4" name="吹き出し: 角を丸めた四角形 3">
          <a:extLst>
            <a:ext uri="{FF2B5EF4-FFF2-40B4-BE49-F238E27FC236}">
              <a16:creationId xmlns:a16="http://schemas.microsoft.com/office/drawing/2014/main" id="{41604CF2-D977-13CB-D174-83E9E91B5935}"/>
            </a:ext>
          </a:extLst>
        </xdr:cNvPr>
        <xdr:cNvSpPr/>
      </xdr:nvSpPr>
      <xdr:spPr>
        <a:xfrm>
          <a:off x="2070100" y="38100"/>
          <a:ext cx="3498850" cy="222250"/>
        </a:xfrm>
        <a:prstGeom prst="wedgeRoundRectCallout">
          <a:avLst>
            <a:gd name="adj1" fmla="val 1506"/>
            <a:gd name="adj2" fmla="val 69792"/>
            <a:gd name="adj3" fmla="val 16667"/>
          </a:avLst>
        </a:prstGeom>
        <a:solidFill>
          <a:schemeClr val="tx2">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l"/>
          <a:r>
            <a:rPr kumimoji="1" lang="ja-JP" altLang="en-US" sz="1100">
              <a:solidFill>
                <a:srgbClr val="002060"/>
              </a:solidFill>
            </a:rPr>
            <a:t>税金・社会保険料は、年金収入の</a:t>
          </a:r>
          <a:r>
            <a:rPr kumimoji="1" lang="en-US" altLang="ja-JP" sz="1100">
              <a:solidFill>
                <a:srgbClr val="002060"/>
              </a:solidFill>
            </a:rPr>
            <a:t>15</a:t>
          </a:r>
          <a:r>
            <a:rPr kumimoji="1" lang="ja-JP" altLang="en-US" sz="1100">
              <a:solidFill>
                <a:srgbClr val="002060"/>
              </a:solidFill>
            </a:rPr>
            <a:t>％とかんがえます。</a:t>
          </a:r>
        </a:p>
      </xdr:txBody>
    </xdr:sp>
    <xdr:clientData/>
  </xdr:twoCellAnchor>
  <xdr:twoCellAnchor>
    <xdr:from>
      <xdr:col>3</xdr:col>
      <xdr:colOff>1181100</xdr:colOff>
      <xdr:row>5</xdr:row>
      <xdr:rowOff>25400</xdr:rowOff>
    </xdr:from>
    <xdr:to>
      <xdr:col>5</xdr:col>
      <xdr:colOff>19050</xdr:colOff>
      <xdr:row>7</xdr:row>
      <xdr:rowOff>25500</xdr:rowOff>
    </xdr:to>
    <xdr:sp macro="" textlink="">
      <xdr:nvSpPr>
        <xdr:cNvPr id="5" name="正方形/長方形 4">
          <a:extLst>
            <a:ext uri="{FF2B5EF4-FFF2-40B4-BE49-F238E27FC236}">
              <a16:creationId xmlns:a16="http://schemas.microsoft.com/office/drawing/2014/main" id="{DFB2AB32-1210-EC94-1886-AF2D8F6EBBC6}"/>
            </a:ext>
          </a:extLst>
        </xdr:cNvPr>
        <xdr:cNvSpPr/>
      </xdr:nvSpPr>
      <xdr:spPr>
        <a:xfrm>
          <a:off x="2216150" y="863600"/>
          <a:ext cx="635000" cy="2160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457200</xdr:colOff>
      <xdr:row>8</xdr:row>
      <xdr:rowOff>6350</xdr:rowOff>
    </xdr:from>
    <xdr:to>
      <xdr:col>6</xdr:col>
      <xdr:colOff>0</xdr:colOff>
      <xdr:row>16</xdr:row>
      <xdr:rowOff>17550</xdr:rowOff>
    </xdr:to>
    <xdr:sp macro="" textlink="">
      <xdr:nvSpPr>
        <xdr:cNvPr id="6" name="正方形/長方形 5">
          <a:extLst>
            <a:ext uri="{FF2B5EF4-FFF2-40B4-BE49-F238E27FC236}">
              <a16:creationId xmlns:a16="http://schemas.microsoft.com/office/drawing/2014/main" id="{ABFCAF83-FBDD-4C1F-877A-11C60BB49A1B}"/>
            </a:ext>
          </a:extLst>
        </xdr:cNvPr>
        <xdr:cNvSpPr/>
      </xdr:nvSpPr>
      <xdr:spPr>
        <a:xfrm>
          <a:off x="2679700" y="1225550"/>
          <a:ext cx="482600" cy="13320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457200</xdr:colOff>
      <xdr:row>16</xdr:row>
      <xdr:rowOff>31750</xdr:rowOff>
    </xdr:from>
    <xdr:to>
      <xdr:col>5</xdr:col>
      <xdr:colOff>457200</xdr:colOff>
      <xdr:row>18</xdr:row>
      <xdr:rowOff>19050</xdr:rowOff>
    </xdr:to>
    <xdr:sp macro="" textlink="">
      <xdr:nvSpPr>
        <xdr:cNvPr id="7" name="正方形/長方形 6">
          <a:extLst>
            <a:ext uri="{FF2B5EF4-FFF2-40B4-BE49-F238E27FC236}">
              <a16:creationId xmlns:a16="http://schemas.microsoft.com/office/drawing/2014/main" id="{06EFCCE7-E803-468A-A562-1E547940B370}"/>
            </a:ext>
          </a:extLst>
        </xdr:cNvPr>
        <xdr:cNvSpPr/>
      </xdr:nvSpPr>
      <xdr:spPr>
        <a:xfrm>
          <a:off x="2679700" y="2571750"/>
          <a:ext cx="469900" cy="2032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120650</xdr:colOff>
      <xdr:row>18</xdr:row>
      <xdr:rowOff>139700</xdr:rowOff>
    </xdr:from>
    <xdr:to>
      <xdr:col>5</xdr:col>
      <xdr:colOff>463550</xdr:colOff>
      <xdr:row>20</xdr:row>
      <xdr:rowOff>6350</xdr:rowOff>
    </xdr:to>
    <xdr:sp macro="" textlink="">
      <xdr:nvSpPr>
        <xdr:cNvPr id="8" name="吹き出し: 角を丸めた四角形 7">
          <a:extLst>
            <a:ext uri="{FF2B5EF4-FFF2-40B4-BE49-F238E27FC236}">
              <a16:creationId xmlns:a16="http://schemas.microsoft.com/office/drawing/2014/main" id="{BB9EC039-6FBB-4DEF-8183-DC276806289E}"/>
            </a:ext>
          </a:extLst>
        </xdr:cNvPr>
        <xdr:cNvSpPr/>
      </xdr:nvSpPr>
      <xdr:spPr>
        <a:xfrm>
          <a:off x="1155700" y="2895600"/>
          <a:ext cx="2000250" cy="196850"/>
        </a:xfrm>
        <a:prstGeom prst="wedgeRoundRectCallout">
          <a:avLst>
            <a:gd name="adj1" fmla="val 33930"/>
            <a:gd name="adj2" fmla="val -135277"/>
            <a:gd name="adj3" fmla="val 16667"/>
          </a:avLst>
        </a:prstGeom>
        <a:solidFill>
          <a:schemeClr val="bg1"/>
        </a:solid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l"/>
          <a:r>
            <a:rPr kumimoji="1" lang="ja-JP" altLang="en-US" sz="1100">
              <a:solidFill>
                <a:srgbClr val="002060"/>
              </a:solidFill>
            </a:rPr>
            <a:t>例）（</a:t>
          </a:r>
          <a:r>
            <a:rPr kumimoji="1" lang="en-US" altLang="ja-JP" sz="1100">
              <a:solidFill>
                <a:srgbClr val="002060"/>
              </a:solidFill>
            </a:rPr>
            <a:t>700+100+20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=123</a:t>
          </a:r>
          <a:endParaRPr kumimoji="1" lang="ja-JP" altLang="en-US" sz="1100">
            <a:solidFill>
              <a:srgbClr val="002060"/>
            </a:solidFill>
          </a:endParaRPr>
        </a:p>
      </xdr:txBody>
    </xdr:sp>
    <xdr:clientData/>
  </xdr:twoCellAnchor>
  <xdr:twoCellAnchor>
    <xdr:from>
      <xdr:col>6</xdr:col>
      <xdr:colOff>12700</xdr:colOff>
      <xdr:row>8</xdr:row>
      <xdr:rowOff>12700</xdr:rowOff>
    </xdr:from>
    <xdr:to>
      <xdr:col>7</xdr:col>
      <xdr:colOff>10800</xdr:colOff>
      <xdr:row>16</xdr:row>
      <xdr:rowOff>23900</xdr:rowOff>
    </xdr:to>
    <xdr:sp macro="" textlink="">
      <xdr:nvSpPr>
        <xdr:cNvPr id="11" name="正方形/長方形 10">
          <a:extLst>
            <a:ext uri="{FF2B5EF4-FFF2-40B4-BE49-F238E27FC236}">
              <a16:creationId xmlns:a16="http://schemas.microsoft.com/office/drawing/2014/main" id="{93EAB463-352E-457D-AB07-E2F748713419}"/>
            </a:ext>
          </a:extLst>
        </xdr:cNvPr>
        <xdr:cNvSpPr/>
      </xdr:nvSpPr>
      <xdr:spPr>
        <a:xfrm>
          <a:off x="3175000" y="123190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6350</xdr:colOff>
      <xdr:row>16</xdr:row>
      <xdr:rowOff>19050</xdr:rowOff>
    </xdr:from>
    <xdr:to>
      <xdr:col>7</xdr:col>
      <xdr:colOff>40450</xdr:colOff>
      <xdr:row>18</xdr:row>
      <xdr:rowOff>19050</xdr:rowOff>
    </xdr:to>
    <xdr:sp macro="" textlink="">
      <xdr:nvSpPr>
        <xdr:cNvPr id="12" name="正方形/長方形 11">
          <a:extLst>
            <a:ext uri="{FF2B5EF4-FFF2-40B4-BE49-F238E27FC236}">
              <a16:creationId xmlns:a16="http://schemas.microsoft.com/office/drawing/2014/main" id="{FBB54B3C-FB46-41F1-B5E7-74F28A19C405}"/>
            </a:ext>
          </a:extLst>
        </xdr:cNvPr>
        <xdr:cNvSpPr/>
      </xdr:nvSpPr>
      <xdr:spPr>
        <a:xfrm>
          <a:off x="3168650" y="2559050"/>
          <a:ext cx="504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8</xdr:row>
      <xdr:rowOff>19050</xdr:rowOff>
    </xdr:from>
    <xdr:to>
      <xdr:col>8</xdr:col>
      <xdr:colOff>0</xdr:colOff>
      <xdr:row>16</xdr:row>
      <xdr:rowOff>30250</xdr:rowOff>
    </xdr:to>
    <xdr:sp macro="" textlink="">
      <xdr:nvSpPr>
        <xdr:cNvPr id="13" name="正方形/長方形 12">
          <a:extLst>
            <a:ext uri="{FF2B5EF4-FFF2-40B4-BE49-F238E27FC236}">
              <a16:creationId xmlns:a16="http://schemas.microsoft.com/office/drawing/2014/main" id="{119445B1-B67C-48F8-914D-2E933B80E0D9}"/>
            </a:ext>
          </a:extLst>
        </xdr:cNvPr>
        <xdr:cNvSpPr/>
      </xdr:nvSpPr>
      <xdr:spPr>
        <a:xfrm>
          <a:off x="3651250" y="1238250"/>
          <a:ext cx="45085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12700</xdr:colOff>
      <xdr:row>16</xdr:row>
      <xdr:rowOff>19050</xdr:rowOff>
    </xdr:from>
    <xdr:to>
      <xdr:col>8</xdr:col>
      <xdr:colOff>6350</xdr:colOff>
      <xdr:row>18</xdr:row>
      <xdr:rowOff>19050</xdr:rowOff>
    </xdr:to>
    <xdr:sp macro="" textlink="">
      <xdr:nvSpPr>
        <xdr:cNvPr id="14" name="正方形/長方形 13">
          <a:extLst>
            <a:ext uri="{FF2B5EF4-FFF2-40B4-BE49-F238E27FC236}">
              <a16:creationId xmlns:a16="http://schemas.microsoft.com/office/drawing/2014/main" id="{53095996-532F-4E23-808C-AF5CF0E1C211}"/>
            </a:ext>
          </a:extLst>
        </xdr:cNvPr>
        <xdr:cNvSpPr/>
      </xdr:nvSpPr>
      <xdr:spPr>
        <a:xfrm>
          <a:off x="3644900" y="2559050"/>
          <a:ext cx="46355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8</xdr:row>
      <xdr:rowOff>19050</xdr:rowOff>
    </xdr:from>
    <xdr:to>
      <xdr:col>8</xdr:col>
      <xdr:colOff>468000</xdr:colOff>
      <xdr:row>16</xdr:row>
      <xdr:rowOff>30250</xdr:rowOff>
    </xdr:to>
    <xdr:sp macro="" textlink="">
      <xdr:nvSpPr>
        <xdr:cNvPr id="17" name="正方形/長方形 16">
          <a:extLst>
            <a:ext uri="{FF2B5EF4-FFF2-40B4-BE49-F238E27FC236}">
              <a16:creationId xmlns:a16="http://schemas.microsoft.com/office/drawing/2014/main" id="{4A9062D8-69F9-4CC2-9AB1-B7025D00CDBB}"/>
            </a:ext>
          </a:extLst>
        </xdr:cNvPr>
        <xdr:cNvSpPr/>
      </xdr:nvSpPr>
      <xdr:spPr>
        <a:xfrm>
          <a:off x="4102100" y="123825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6350</xdr:colOff>
      <xdr:row>16</xdr:row>
      <xdr:rowOff>19050</xdr:rowOff>
    </xdr:from>
    <xdr:to>
      <xdr:col>9</xdr:col>
      <xdr:colOff>4450</xdr:colOff>
      <xdr:row>18</xdr:row>
      <xdr:rowOff>19050</xdr:rowOff>
    </xdr:to>
    <xdr:sp macro="" textlink="">
      <xdr:nvSpPr>
        <xdr:cNvPr id="18" name="正方形/長方形 17">
          <a:extLst>
            <a:ext uri="{FF2B5EF4-FFF2-40B4-BE49-F238E27FC236}">
              <a16:creationId xmlns:a16="http://schemas.microsoft.com/office/drawing/2014/main" id="{6E0EA1BB-648E-407C-99F3-17E6E4D5C440}"/>
            </a:ext>
          </a:extLst>
        </xdr:cNvPr>
        <xdr:cNvSpPr/>
      </xdr:nvSpPr>
      <xdr:spPr>
        <a:xfrm>
          <a:off x="4108450" y="2559050"/>
          <a:ext cx="468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8</xdr:row>
      <xdr:rowOff>19050</xdr:rowOff>
    </xdr:from>
    <xdr:to>
      <xdr:col>9</xdr:col>
      <xdr:colOff>468000</xdr:colOff>
      <xdr:row>16</xdr:row>
      <xdr:rowOff>30250</xdr:rowOff>
    </xdr:to>
    <xdr:sp macro="" textlink="">
      <xdr:nvSpPr>
        <xdr:cNvPr id="19" name="正方形/長方形 18">
          <a:extLst>
            <a:ext uri="{FF2B5EF4-FFF2-40B4-BE49-F238E27FC236}">
              <a16:creationId xmlns:a16="http://schemas.microsoft.com/office/drawing/2014/main" id="{F2A55B62-189A-413B-B2E4-A43037136FC9}"/>
            </a:ext>
          </a:extLst>
        </xdr:cNvPr>
        <xdr:cNvSpPr/>
      </xdr:nvSpPr>
      <xdr:spPr>
        <a:xfrm>
          <a:off x="4572000" y="123825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6350</xdr:colOff>
      <xdr:row>16</xdr:row>
      <xdr:rowOff>19050</xdr:rowOff>
    </xdr:from>
    <xdr:to>
      <xdr:col>10</xdr:col>
      <xdr:colOff>4450</xdr:colOff>
      <xdr:row>18</xdr:row>
      <xdr:rowOff>19050</xdr:rowOff>
    </xdr:to>
    <xdr:sp macro="" textlink="">
      <xdr:nvSpPr>
        <xdr:cNvPr id="20" name="正方形/長方形 19">
          <a:extLst>
            <a:ext uri="{FF2B5EF4-FFF2-40B4-BE49-F238E27FC236}">
              <a16:creationId xmlns:a16="http://schemas.microsoft.com/office/drawing/2014/main" id="{5CBFA1F2-A57F-46BA-9A03-3BD0E0F1B5B3}"/>
            </a:ext>
          </a:extLst>
        </xdr:cNvPr>
        <xdr:cNvSpPr/>
      </xdr:nvSpPr>
      <xdr:spPr>
        <a:xfrm>
          <a:off x="4578350" y="2559050"/>
          <a:ext cx="468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69850</xdr:colOff>
      <xdr:row>18</xdr:row>
      <xdr:rowOff>139700</xdr:rowOff>
    </xdr:from>
    <xdr:to>
      <xdr:col>9</xdr:col>
      <xdr:colOff>114300</xdr:colOff>
      <xdr:row>20</xdr:row>
      <xdr:rowOff>12700</xdr:rowOff>
    </xdr:to>
    <xdr:sp macro="" textlink="">
      <xdr:nvSpPr>
        <xdr:cNvPr id="22" name="吹き出し: 角を丸めた四角形 21">
          <a:extLst>
            <a:ext uri="{FF2B5EF4-FFF2-40B4-BE49-F238E27FC236}">
              <a16:creationId xmlns:a16="http://schemas.microsoft.com/office/drawing/2014/main" id="{132DD1B8-34CD-47A4-8FC6-92349D71484C}"/>
            </a:ext>
          </a:extLst>
        </xdr:cNvPr>
        <xdr:cNvSpPr/>
      </xdr:nvSpPr>
      <xdr:spPr>
        <a:xfrm>
          <a:off x="3232150" y="2895600"/>
          <a:ext cx="1454150" cy="203200"/>
        </a:xfrm>
        <a:prstGeom prst="wedgeRoundRectCallout">
          <a:avLst>
            <a:gd name="adj1" fmla="val -30144"/>
            <a:gd name="adj2" fmla="val -12277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rgbClr val="002060"/>
              </a:solidFill>
            </a:rPr>
            <a:t>例）（</a:t>
          </a:r>
          <a:r>
            <a:rPr kumimoji="1" lang="en-US" altLang="ja-JP" sz="1100">
              <a:solidFill>
                <a:srgbClr val="002060"/>
              </a:solidFill>
            </a:rPr>
            <a:t>100+20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=18</a:t>
          </a:r>
          <a:endParaRPr kumimoji="1" lang="ja-JP" altLang="en-US" sz="1100">
            <a:solidFill>
              <a:srgbClr val="002060"/>
            </a:solidFill>
          </a:endParaRPr>
        </a:p>
      </xdr:txBody>
    </xdr:sp>
    <xdr:clientData/>
  </xdr:twoCellAnchor>
  <xdr:twoCellAnchor>
    <xdr:from>
      <xdr:col>10</xdr:col>
      <xdr:colOff>0</xdr:colOff>
      <xdr:row>8</xdr:row>
      <xdr:rowOff>19050</xdr:rowOff>
    </xdr:from>
    <xdr:to>
      <xdr:col>10</xdr:col>
      <xdr:colOff>468000</xdr:colOff>
      <xdr:row>16</xdr:row>
      <xdr:rowOff>30250</xdr:rowOff>
    </xdr:to>
    <xdr:sp macro="" textlink="">
      <xdr:nvSpPr>
        <xdr:cNvPr id="23" name="正方形/長方形 22">
          <a:extLst>
            <a:ext uri="{FF2B5EF4-FFF2-40B4-BE49-F238E27FC236}">
              <a16:creationId xmlns:a16="http://schemas.microsoft.com/office/drawing/2014/main" id="{1649DB6A-9664-43DF-8AAC-4C83A744DAA7}"/>
            </a:ext>
          </a:extLst>
        </xdr:cNvPr>
        <xdr:cNvSpPr/>
      </xdr:nvSpPr>
      <xdr:spPr>
        <a:xfrm>
          <a:off x="5041900" y="1238250"/>
          <a:ext cx="468000" cy="13320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6350</xdr:colOff>
      <xdr:row>16</xdr:row>
      <xdr:rowOff>19050</xdr:rowOff>
    </xdr:from>
    <xdr:to>
      <xdr:col>11</xdr:col>
      <xdr:colOff>4450</xdr:colOff>
      <xdr:row>18</xdr:row>
      <xdr:rowOff>19050</xdr:rowOff>
    </xdr:to>
    <xdr:sp macro="" textlink="">
      <xdr:nvSpPr>
        <xdr:cNvPr id="24" name="正方形/長方形 23">
          <a:extLst>
            <a:ext uri="{FF2B5EF4-FFF2-40B4-BE49-F238E27FC236}">
              <a16:creationId xmlns:a16="http://schemas.microsoft.com/office/drawing/2014/main" id="{25198A56-C228-4E85-90B4-0B2DD56C69FC}"/>
            </a:ext>
          </a:extLst>
        </xdr:cNvPr>
        <xdr:cNvSpPr/>
      </xdr:nvSpPr>
      <xdr:spPr>
        <a:xfrm>
          <a:off x="5048250" y="2559050"/>
          <a:ext cx="468000" cy="2159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57150</xdr:colOff>
      <xdr:row>21</xdr:row>
      <xdr:rowOff>38100</xdr:rowOff>
    </xdr:from>
    <xdr:to>
      <xdr:col>11</xdr:col>
      <xdr:colOff>49550</xdr:colOff>
      <xdr:row>22</xdr:row>
      <xdr:rowOff>88900</xdr:rowOff>
    </xdr:to>
    <xdr:sp macro="" textlink="">
      <xdr:nvSpPr>
        <xdr:cNvPr id="25" name="吹き出し: 角を丸めた四角形 24">
          <a:extLst>
            <a:ext uri="{FF2B5EF4-FFF2-40B4-BE49-F238E27FC236}">
              <a16:creationId xmlns:a16="http://schemas.microsoft.com/office/drawing/2014/main" id="{7E106726-A48B-46BE-8AC9-78AF9E1121E5}"/>
            </a:ext>
          </a:extLst>
        </xdr:cNvPr>
        <xdr:cNvSpPr/>
      </xdr:nvSpPr>
      <xdr:spPr>
        <a:xfrm>
          <a:off x="4298950" y="2978150"/>
          <a:ext cx="1872000" cy="215900"/>
        </a:xfrm>
        <a:prstGeom prst="wedgeRoundRectCallout">
          <a:avLst>
            <a:gd name="adj1" fmla="val 37312"/>
            <a:gd name="adj2" fmla="val -229027"/>
            <a:gd name="adj3" fmla="val 16667"/>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rgbClr val="002060"/>
              </a:solidFill>
            </a:rPr>
            <a:t>例）（</a:t>
          </a:r>
          <a:r>
            <a:rPr kumimoji="1" lang="en-US" altLang="ja-JP" sz="1100">
              <a:solidFill>
                <a:srgbClr val="002060"/>
              </a:solidFill>
            </a:rPr>
            <a:t>100+80+120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=45</a:t>
          </a:r>
          <a:endParaRPr kumimoji="1" lang="ja-JP" altLang="en-US" sz="1100">
            <a:solidFill>
              <a:srgbClr val="002060"/>
            </a:solidFill>
          </a:endParaRPr>
        </a:p>
      </xdr:txBody>
    </xdr:sp>
    <xdr:clientData/>
  </xdr:twoCellAnchor>
  <xdr:twoCellAnchor editAs="oneCell">
    <xdr:from>
      <xdr:col>14</xdr:col>
      <xdr:colOff>0</xdr:colOff>
      <xdr:row>31</xdr:row>
      <xdr:rowOff>0</xdr:rowOff>
    </xdr:from>
    <xdr:to>
      <xdr:col>21</xdr:col>
      <xdr:colOff>203200</xdr:colOff>
      <xdr:row>49</xdr:row>
      <xdr:rowOff>55822</xdr:rowOff>
    </xdr:to>
    <xdr:pic>
      <xdr:nvPicPr>
        <xdr:cNvPr id="2" name="図 1">
          <a:extLst>
            <a:ext uri="{FF2B5EF4-FFF2-40B4-BE49-F238E27FC236}">
              <a16:creationId xmlns:a16="http://schemas.microsoft.com/office/drawing/2014/main" id="{F795E861-B47E-017B-FBC8-980D92587B9E}"/>
            </a:ext>
          </a:extLst>
        </xdr:cNvPr>
        <xdr:cNvPicPr>
          <a:picLocks noChangeAspect="1"/>
        </xdr:cNvPicPr>
      </xdr:nvPicPr>
      <xdr:blipFill>
        <a:blip xmlns:r="http://schemas.openxmlformats.org/officeDocument/2006/relationships" r:embed="rId2"/>
        <a:stretch>
          <a:fillRect/>
        </a:stretch>
      </xdr:blipFill>
      <xdr:spPr>
        <a:xfrm>
          <a:off x="7340600" y="4921250"/>
          <a:ext cx="5080000" cy="3027622"/>
        </a:xfrm>
        <a:prstGeom prst="rect">
          <a:avLst/>
        </a:prstGeom>
      </xdr:spPr>
    </xdr:pic>
    <xdr:clientData/>
  </xdr:twoCellAnchor>
  <xdr:twoCellAnchor editAs="oneCell">
    <xdr:from>
      <xdr:col>23</xdr:col>
      <xdr:colOff>0</xdr:colOff>
      <xdr:row>31</xdr:row>
      <xdr:rowOff>0</xdr:rowOff>
    </xdr:from>
    <xdr:to>
      <xdr:col>34</xdr:col>
      <xdr:colOff>6695</xdr:colOff>
      <xdr:row>43</xdr:row>
      <xdr:rowOff>158860</xdr:rowOff>
    </xdr:to>
    <xdr:pic>
      <xdr:nvPicPr>
        <xdr:cNvPr id="9" name="図 8">
          <a:extLst>
            <a:ext uri="{FF2B5EF4-FFF2-40B4-BE49-F238E27FC236}">
              <a16:creationId xmlns:a16="http://schemas.microsoft.com/office/drawing/2014/main" id="{357513E4-0B15-F8E7-77BB-307AE2BA7B72}"/>
            </a:ext>
          </a:extLst>
        </xdr:cNvPr>
        <xdr:cNvPicPr>
          <a:picLocks noChangeAspect="1"/>
        </xdr:cNvPicPr>
      </xdr:nvPicPr>
      <xdr:blipFill>
        <a:blip xmlns:r="http://schemas.openxmlformats.org/officeDocument/2006/relationships" r:embed="rId3"/>
        <a:stretch>
          <a:fillRect/>
        </a:stretch>
      </xdr:blipFill>
      <xdr:spPr>
        <a:xfrm>
          <a:off x="13436600" y="4921250"/>
          <a:ext cx="6712295" cy="2140060"/>
        </a:xfrm>
        <a:prstGeom prst="rect">
          <a:avLst/>
        </a:prstGeom>
      </xdr:spPr>
    </xdr:pic>
    <xdr:clientData/>
  </xdr:twoCellAnchor>
  <xdr:twoCellAnchor editAs="oneCell">
    <xdr:from>
      <xdr:col>14</xdr:col>
      <xdr:colOff>1</xdr:colOff>
      <xdr:row>51</xdr:row>
      <xdr:rowOff>1</xdr:rowOff>
    </xdr:from>
    <xdr:to>
      <xdr:col>21</xdr:col>
      <xdr:colOff>590551</xdr:colOff>
      <xdr:row>64</xdr:row>
      <xdr:rowOff>100985</xdr:rowOff>
    </xdr:to>
    <xdr:pic>
      <xdr:nvPicPr>
        <xdr:cNvPr id="10" name="図 9">
          <a:extLst>
            <a:ext uri="{FF2B5EF4-FFF2-40B4-BE49-F238E27FC236}">
              <a16:creationId xmlns:a16="http://schemas.microsoft.com/office/drawing/2014/main" id="{C04AAFFE-8076-898F-6D3C-FBB400314D0F}"/>
            </a:ext>
          </a:extLst>
        </xdr:cNvPr>
        <xdr:cNvPicPr>
          <a:picLocks noChangeAspect="1"/>
        </xdr:cNvPicPr>
      </xdr:nvPicPr>
      <xdr:blipFill>
        <a:blip xmlns:r="http://schemas.openxmlformats.org/officeDocument/2006/relationships" r:embed="rId4"/>
        <a:stretch>
          <a:fillRect/>
        </a:stretch>
      </xdr:blipFill>
      <xdr:spPr>
        <a:xfrm>
          <a:off x="7950201" y="8286751"/>
          <a:ext cx="5467350" cy="22472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tim-con.com/"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hyperlink" Target="https://yakunitatta.info/" TargetMode="External"/><Relationship Id="rId1" Type="http://schemas.openxmlformats.org/officeDocument/2006/relationships/hyperlink" Target="https://keisan.casio.jp/exec/system/1292387069"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ta.go.jp/taxes/shiraberu/taxanswer/shotoku/1420.ht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nenkin.go.jp/n_ne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nenkin.go.jp/n_ne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hyperlink" Target="https://www.mext.go.jp/content/20231226-mxt_sigakujo-000033159_1.pdf"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jhf.go.jp/about/research/loan_flat35.htm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1AC71-BF0C-4519-93B8-1B0720231083}">
  <dimension ref="B2:M19"/>
  <sheetViews>
    <sheetView showGridLines="0" showRowColHeaders="0" tabSelected="1" workbookViewId="0">
      <selection activeCell="P6" sqref="P6"/>
    </sheetView>
  </sheetViews>
  <sheetFormatPr defaultRowHeight="13"/>
  <sheetData>
    <row r="2" spans="2:13" ht="23.5">
      <c r="B2" s="86" t="s">
        <v>655</v>
      </c>
      <c r="E2" s="86" t="s">
        <v>656</v>
      </c>
    </row>
    <row r="4" spans="2:13" ht="17.5" customHeight="1">
      <c r="C4" t="s">
        <v>657</v>
      </c>
    </row>
    <row r="5" spans="2:13" ht="17.5" customHeight="1">
      <c r="C5" t="s">
        <v>658</v>
      </c>
    </row>
    <row r="6" spans="2:13" ht="17.5" customHeight="1">
      <c r="C6" s="27"/>
      <c r="D6" t="s">
        <v>237</v>
      </c>
    </row>
    <row r="7" spans="2:13" ht="17.5" customHeight="1">
      <c r="C7" t="s">
        <v>268</v>
      </c>
    </row>
    <row r="8" spans="2:13" ht="17.5" customHeight="1">
      <c r="C8" t="s">
        <v>291</v>
      </c>
      <c r="D8" s="87"/>
    </row>
    <row r="9" spans="2:13" ht="17.5" customHeight="1">
      <c r="C9" t="s">
        <v>690</v>
      </c>
    </row>
    <row r="10" spans="2:13" ht="17.5" customHeight="1">
      <c r="C10" t="s">
        <v>241</v>
      </c>
    </row>
    <row r="11" spans="2:13" ht="17.5" customHeight="1">
      <c r="C11" t="s">
        <v>239</v>
      </c>
    </row>
    <row r="12" spans="2:13" ht="17.5" customHeight="1">
      <c r="C12" t="s">
        <v>289</v>
      </c>
    </row>
    <row r="13" spans="2:13" ht="17.5" customHeight="1">
      <c r="C13" t="s">
        <v>242</v>
      </c>
    </row>
    <row r="14" spans="2:13" ht="17.5" customHeight="1">
      <c r="C14" t="s">
        <v>290</v>
      </c>
      <c r="M14" s="20" t="s">
        <v>238</v>
      </c>
    </row>
    <row r="19" spans="13:13">
      <c r="M19" s="23" t="s">
        <v>292</v>
      </c>
    </row>
  </sheetData>
  <sheetProtection algorithmName="SHA-512" hashValue="rCRefPOoHJIjaNNEOMemmIr/Og+XcFZNJ9qpIO75FO8Fs8+muaGY5P4qbp+YyN/r1DXAoNftYjk3BUfnSNUXjA==" saltValue="3jixVxgi3NLfUILJYAEgxg==" spinCount="100000" sheet="1" objects="1" scenarios="1"/>
  <phoneticPr fontId="1"/>
  <hyperlinks>
    <hyperlink ref="M19" r:id="rId1" display="https://tim-con.com/" xr:uid="{2D321611-AB57-47B1-903D-CC908261DE9D}"/>
  </hyperlinks>
  <pageMargins left="0.7" right="0.7" top="0.75" bottom="0.75" header="0.3" footer="0.3"/>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9080-77BC-4EF7-87F9-6862F348C515}">
  <sheetPr>
    <pageSetUpPr fitToPage="1"/>
  </sheetPr>
  <dimension ref="B1:DN51"/>
  <sheetViews>
    <sheetView showGridLines="0" showZeros="0" zoomScaleNormal="100" workbookViewId="0">
      <pane xSplit="5" ySplit="9" topLeftCell="AF18" activePane="bottomRight" state="frozen"/>
      <selection pane="topRight" activeCell="G1" sqref="G1"/>
      <selection pane="bottomLeft" activeCell="A10" sqref="A10"/>
      <selection pane="bottomRight" activeCell="C34" sqref="C34"/>
    </sheetView>
  </sheetViews>
  <sheetFormatPr defaultColWidth="9" defaultRowHeight="13"/>
  <cols>
    <col min="1" max="1" width="3" style="1" customWidth="1"/>
    <col min="2" max="2" width="4.6328125" style="1" customWidth="1"/>
    <col min="3" max="3" width="15.81640625" style="1" customWidth="1"/>
    <col min="4" max="4" width="15.26953125" style="1" customWidth="1"/>
    <col min="5" max="5" width="6.90625" style="1" customWidth="1"/>
    <col min="6" max="6" width="9.81640625" style="1" customWidth="1"/>
    <col min="7" max="35" width="9.08984375" style="1" customWidth="1"/>
    <col min="36" max="36" width="8.1796875" style="1" customWidth="1"/>
    <col min="37" max="50" width="9.08984375" style="1" customWidth="1"/>
    <col min="51" max="51" width="9.453125" style="1" customWidth="1"/>
    <col min="52" max="71" width="9.08984375" style="1" customWidth="1"/>
    <col min="72" max="81" width="9" style="1" hidden="1" customWidth="1"/>
    <col min="82" max="106" width="0" style="1" hidden="1" customWidth="1"/>
    <col min="107" max="108" width="9.1796875" style="1" hidden="1" customWidth="1"/>
    <col min="109" max="109" width="0" style="1" hidden="1" customWidth="1"/>
    <col min="110" max="110" width="11.36328125" style="1" hidden="1" customWidth="1"/>
    <col min="111" max="111" width="12.81640625" style="1" hidden="1" customWidth="1"/>
    <col min="112" max="113" width="0" style="1" hidden="1" customWidth="1"/>
    <col min="114" max="114" width="11.7265625" style="1" hidden="1" customWidth="1"/>
    <col min="115" max="115" width="11.26953125" style="1" hidden="1" customWidth="1"/>
    <col min="116" max="116" width="39.6328125" style="1" hidden="1" customWidth="1"/>
    <col min="117" max="16384" width="9" style="1"/>
  </cols>
  <sheetData>
    <row r="1" spans="2:106" ht="6.5" customHeight="1"/>
    <row r="2" spans="2:106" ht="16" customHeight="1">
      <c r="B2" s="496" t="s">
        <v>661</v>
      </c>
      <c r="C2" s="496"/>
      <c r="D2" s="468"/>
      <c r="E2" s="468"/>
      <c r="F2" s="71" t="s">
        <v>461</v>
      </c>
      <c r="I2" s="67"/>
      <c r="L2" s="88"/>
    </row>
    <row r="3" spans="2:106" ht="7.5" customHeight="1">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row>
    <row r="4" spans="2:106" ht="18" customHeight="1">
      <c r="B4" s="89"/>
      <c r="C4" s="504" t="s">
        <v>240</v>
      </c>
      <c r="D4" s="505"/>
      <c r="E4" s="90" t="s">
        <v>246</v>
      </c>
      <c r="F4" s="368">
        <v>2024</v>
      </c>
      <c r="G4" s="2">
        <f>IF(F4="","",F4+1)</f>
        <v>2025</v>
      </c>
      <c r="H4" s="2">
        <f>IF(G4="","",G4+1)</f>
        <v>2026</v>
      </c>
      <c r="I4" s="2">
        <f t="shared" ref="I4:BS4" si="0">IF(H4="","",H4+1)</f>
        <v>2027</v>
      </c>
      <c r="J4" s="2">
        <f t="shared" si="0"/>
        <v>2028</v>
      </c>
      <c r="K4" s="2">
        <f t="shared" si="0"/>
        <v>2029</v>
      </c>
      <c r="L4" s="2">
        <f t="shared" si="0"/>
        <v>2030</v>
      </c>
      <c r="M4" s="2">
        <f t="shared" si="0"/>
        <v>2031</v>
      </c>
      <c r="N4" s="2">
        <f t="shared" si="0"/>
        <v>2032</v>
      </c>
      <c r="O4" s="2">
        <f t="shared" si="0"/>
        <v>2033</v>
      </c>
      <c r="P4" s="2">
        <f t="shared" si="0"/>
        <v>2034</v>
      </c>
      <c r="Q4" s="2">
        <f t="shared" si="0"/>
        <v>2035</v>
      </c>
      <c r="R4" s="2">
        <f t="shared" si="0"/>
        <v>2036</v>
      </c>
      <c r="S4" s="2">
        <f t="shared" si="0"/>
        <v>2037</v>
      </c>
      <c r="T4" s="2">
        <f t="shared" si="0"/>
        <v>2038</v>
      </c>
      <c r="U4" s="2">
        <f t="shared" si="0"/>
        <v>2039</v>
      </c>
      <c r="V4" s="2">
        <f t="shared" si="0"/>
        <v>2040</v>
      </c>
      <c r="W4" s="2">
        <f t="shared" si="0"/>
        <v>2041</v>
      </c>
      <c r="X4" s="2">
        <f t="shared" si="0"/>
        <v>2042</v>
      </c>
      <c r="Y4" s="2">
        <f t="shared" si="0"/>
        <v>2043</v>
      </c>
      <c r="Z4" s="2">
        <f t="shared" si="0"/>
        <v>2044</v>
      </c>
      <c r="AA4" s="2">
        <f t="shared" si="0"/>
        <v>2045</v>
      </c>
      <c r="AB4" s="2">
        <f t="shared" si="0"/>
        <v>2046</v>
      </c>
      <c r="AC4" s="2">
        <f t="shared" si="0"/>
        <v>2047</v>
      </c>
      <c r="AD4" s="2">
        <f t="shared" si="0"/>
        <v>2048</v>
      </c>
      <c r="AE4" s="2">
        <f t="shared" si="0"/>
        <v>2049</v>
      </c>
      <c r="AF4" s="2">
        <f t="shared" si="0"/>
        <v>2050</v>
      </c>
      <c r="AG4" s="2">
        <f t="shared" si="0"/>
        <v>2051</v>
      </c>
      <c r="AH4" s="2">
        <f t="shared" si="0"/>
        <v>2052</v>
      </c>
      <c r="AI4" s="2">
        <f t="shared" si="0"/>
        <v>2053</v>
      </c>
      <c r="AJ4" s="2">
        <f t="shared" si="0"/>
        <v>2054</v>
      </c>
      <c r="AK4" s="2">
        <f t="shared" si="0"/>
        <v>2055</v>
      </c>
      <c r="AL4" s="2">
        <f t="shared" si="0"/>
        <v>2056</v>
      </c>
      <c r="AM4" s="2">
        <f t="shared" si="0"/>
        <v>2057</v>
      </c>
      <c r="AN4" s="2">
        <f t="shared" si="0"/>
        <v>2058</v>
      </c>
      <c r="AO4" s="2">
        <f t="shared" si="0"/>
        <v>2059</v>
      </c>
      <c r="AP4" s="2">
        <f t="shared" si="0"/>
        <v>2060</v>
      </c>
      <c r="AQ4" s="2">
        <f t="shared" si="0"/>
        <v>2061</v>
      </c>
      <c r="AR4" s="2">
        <f t="shared" si="0"/>
        <v>2062</v>
      </c>
      <c r="AS4" s="2">
        <f t="shared" si="0"/>
        <v>2063</v>
      </c>
      <c r="AT4" s="2">
        <f t="shared" si="0"/>
        <v>2064</v>
      </c>
      <c r="AU4" s="2">
        <f t="shared" si="0"/>
        <v>2065</v>
      </c>
      <c r="AV4" s="2">
        <f t="shared" si="0"/>
        <v>2066</v>
      </c>
      <c r="AW4" s="2">
        <f t="shared" si="0"/>
        <v>2067</v>
      </c>
      <c r="AX4" s="2">
        <f t="shared" si="0"/>
        <v>2068</v>
      </c>
      <c r="AY4" s="2">
        <f t="shared" si="0"/>
        <v>2069</v>
      </c>
      <c r="AZ4" s="2">
        <f t="shared" si="0"/>
        <v>2070</v>
      </c>
      <c r="BA4" s="2">
        <f t="shared" si="0"/>
        <v>2071</v>
      </c>
      <c r="BB4" s="2">
        <f t="shared" si="0"/>
        <v>2072</v>
      </c>
      <c r="BC4" s="2">
        <f t="shared" si="0"/>
        <v>2073</v>
      </c>
      <c r="BD4" s="2">
        <f t="shared" si="0"/>
        <v>2074</v>
      </c>
      <c r="BE4" s="2">
        <f t="shared" si="0"/>
        <v>2075</v>
      </c>
      <c r="BF4" s="2">
        <f t="shared" si="0"/>
        <v>2076</v>
      </c>
      <c r="BG4" s="2">
        <f t="shared" si="0"/>
        <v>2077</v>
      </c>
      <c r="BH4" s="2">
        <f t="shared" si="0"/>
        <v>2078</v>
      </c>
      <c r="BI4" s="2">
        <f t="shared" si="0"/>
        <v>2079</v>
      </c>
      <c r="BJ4" s="2">
        <f t="shared" si="0"/>
        <v>2080</v>
      </c>
      <c r="BK4" s="2">
        <f t="shared" si="0"/>
        <v>2081</v>
      </c>
      <c r="BL4" s="2">
        <f t="shared" si="0"/>
        <v>2082</v>
      </c>
      <c r="BM4" s="2">
        <f t="shared" si="0"/>
        <v>2083</v>
      </c>
      <c r="BN4" s="2">
        <f t="shared" si="0"/>
        <v>2084</v>
      </c>
      <c r="BO4" s="2">
        <f t="shared" si="0"/>
        <v>2085</v>
      </c>
      <c r="BP4" s="2">
        <f t="shared" si="0"/>
        <v>2086</v>
      </c>
      <c r="BQ4" s="2">
        <f t="shared" si="0"/>
        <v>2087</v>
      </c>
      <c r="BR4" s="2">
        <f t="shared" si="0"/>
        <v>2088</v>
      </c>
      <c r="BS4" s="2">
        <f t="shared" si="0"/>
        <v>2089</v>
      </c>
      <c r="BT4" s="2" t="str">
        <f t="shared" ref="BT4:DB4" si="1">IF(BT5="","",BS4+1)</f>
        <v/>
      </c>
      <c r="BU4" s="2" t="str">
        <f t="shared" si="1"/>
        <v/>
      </c>
      <c r="BV4" s="2" t="str">
        <f t="shared" si="1"/>
        <v/>
      </c>
      <c r="BW4" s="2" t="str">
        <f t="shared" si="1"/>
        <v/>
      </c>
      <c r="BX4" s="2" t="str">
        <f t="shared" si="1"/>
        <v/>
      </c>
      <c r="BY4" s="2" t="str">
        <f t="shared" si="1"/>
        <v/>
      </c>
      <c r="BZ4" s="2" t="str">
        <f t="shared" si="1"/>
        <v/>
      </c>
      <c r="CA4" s="2" t="str">
        <f t="shared" si="1"/>
        <v/>
      </c>
      <c r="CB4" s="2" t="str">
        <f t="shared" si="1"/>
        <v/>
      </c>
      <c r="CC4" s="2" t="str">
        <f t="shared" si="1"/>
        <v/>
      </c>
      <c r="CD4" s="2" t="str">
        <f t="shared" si="1"/>
        <v/>
      </c>
      <c r="CE4" s="2" t="str">
        <f t="shared" si="1"/>
        <v/>
      </c>
      <c r="CF4" s="2" t="str">
        <f t="shared" si="1"/>
        <v/>
      </c>
      <c r="CG4" s="2" t="str">
        <f t="shared" si="1"/>
        <v/>
      </c>
      <c r="CH4" s="2" t="str">
        <f t="shared" si="1"/>
        <v/>
      </c>
      <c r="CI4" s="2" t="str">
        <f t="shared" si="1"/>
        <v/>
      </c>
      <c r="CJ4" s="2" t="str">
        <f t="shared" si="1"/>
        <v/>
      </c>
      <c r="CK4" s="2" t="str">
        <f t="shared" si="1"/>
        <v/>
      </c>
      <c r="CL4" s="2" t="str">
        <f t="shared" si="1"/>
        <v/>
      </c>
      <c r="CM4" s="2" t="str">
        <f t="shared" si="1"/>
        <v/>
      </c>
      <c r="CN4" s="2" t="str">
        <f t="shared" si="1"/>
        <v/>
      </c>
      <c r="CO4" s="2" t="str">
        <f t="shared" si="1"/>
        <v/>
      </c>
      <c r="CP4" s="2" t="str">
        <f t="shared" si="1"/>
        <v/>
      </c>
      <c r="CQ4" s="2" t="str">
        <f t="shared" si="1"/>
        <v/>
      </c>
      <c r="CR4" s="2" t="str">
        <f t="shared" si="1"/>
        <v/>
      </c>
      <c r="CS4" s="2" t="str">
        <f t="shared" si="1"/>
        <v/>
      </c>
      <c r="CT4" s="2" t="str">
        <f t="shared" si="1"/>
        <v/>
      </c>
      <c r="CU4" s="2" t="str">
        <f t="shared" si="1"/>
        <v/>
      </c>
      <c r="CV4" s="2" t="str">
        <f t="shared" si="1"/>
        <v/>
      </c>
      <c r="CW4" s="2" t="str">
        <f t="shared" si="1"/>
        <v/>
      </c>
      <c r="CX4" s="2" t="str">
        <f t="shared" si="1"/>
        <v/>
      </c>
      <c r="CY4" s="2" t="str">
        <f t="shared" si="1"/>
        <v/>
      </c>
      <c r="CZ4" s="2" t="str">
        <f t="shared" si="1"/>
        <v/>
      </c>
      <c r="DA4" s="2" t="str">
        <f t="shared" si="1"/>
        <v/>
      </c>
      <c r="DB4" s="2" t="str">
        <f t="shared" si="1"/>
        <v/>
      </c>
    </row>
    <row r="5" spans="2:106" ht="16" customHeight="1">
      <c r="B5" s="500" t="s">
        <v>1</v>
      </c>
      <c r="C5" s="485" t="s">
        <v>458</v>
      </c>
      <c r="D5" s="486"/>
      <c r="E5" s="487"/>
      <c r="F5" s="369">
        <v>35</v>
      </c>
      <c r="G5" s="3">
        <f>IF(F5="","",IF(F5+1&gt;100,"",F5+1))</f>
        <v>36</v>
      </c>
      <c r="H5" s="3">
        <f t="shared" ref="H5:BS5" si="2">IF(G5="","",IF(G5+1&gt;100,"",G5+1))</f>
        <v>37</v>
      </c>
      <c r="I5" s="3">
        <f t="shared" si="2"/>
        <v>38</v>
      </c>
      <c r="J5" s="3">
        <f t="shared" si="2"/>
        <v>39</v>
      </c>
      <c r="K5" s="3">
        <f t="shared" si="2"/>
        <v>40</v>
      </c>
      <c r="L5" s="3">
        <f t="shared" si="2"/>
        <v>41</v>
      </c>
      <c r="M5" s="3">
        <f t="shared" si="2"/>
        <v>42</v>
      </c>
      <c r="N5" s="3">
        <f t="shared" si="2"/>
        <v>43</v>
      </c>
      <c r="O5" s="3">
        <f t="shared" si="2"/>
        <v>44</v>
      </c>
      <c r="P5" s="3">
        <f t="shared" si="2"/>
        <v>45</v>
      </c>
      <c r="Q5" s="3">
        <f t="shared" si="2"/>
        <v>46</v>
      </c>
      <c r="R5" s="3">
        <f t="shared" si="2"/>
        <v>47</v>
      </c>
      <c r="S5" s="3">
        <f t="shared" si="2"/>
        <v>48</v>
      </c>
      <c r="T5" s="3">
        <f t="shared" si="2"/>
        <v>49</v>
      </c>
      <c r="U5" s="3">
        <f t="shared" si="2"/>
        <v>50</v>
      </c>
      <c r="V5" s="3">
        <f t="shared" si="2"/>
        <v>51</v>
      </c>
      <c r="W5" s="3">
        <f t="shared" si="2"/>
        <v>52</v>
      </c>
      <c r="X5" s="3">
        <f t="shared" si="2"/>
        <v>53</v>
      </c>
      <c r="Y5" s="3">
        <f t="shared" si="2"/>
        <v>54</v>
      </c>
      <c r="Z5" s="3">
        <f t="shared" si="2"/>
        <v>55</v>
      </c>
      <c r="AA5" s="3">
        <f t="shared" si="2"/>
        <v>56</v>
      </c>
      <c r="AB5" s="3">
        <f t="shared" si="2"/>
        <v>57</v>
      </c>
      <c r="AC5" s="3">
        <f t="shared" si="2"/>
        <v>58</v>
      </c>
      <c r="AD5" s="3">
        <f t="shared" si="2"/>
        <v>59</v>
      </c>
      <c r="AE5" s="3">
        <f t="shared" si="2"/>
        <v>60</v>
      </c>
      <c r="AF5" s="3">
        <f t="shared" si="2"/>
        <v>61</v>
      </c>
      <c r="AG5" s="3">
        <f t="shared" si="2"/>
        <v>62</v>
      </c>
      <c r="AH5" s="3">
        <f t="shared" si="2"/>
        <v>63</v>
      </c>
      <c r="AI5" s="3">
        <f t="shared" si="2"/>
        <v>64</v>
      </c>
      <c r="AJ5" s="3">
        <f t="shared" si="2"/>
        <v>65</v>
      </c>
      <c r="AK5" s="3">
        <f t="shared" si="2"/>
        <v>66</v>
      </c>
      <c r="AL5" s="3">
        <f t="shared" si="2"/>
        <v>67</v>
      </c>
      <c r="AM5" s="3">
        <f t="shared" si="2"/>
        <v>68</v>
      </c>
      <c r="AN5" s="3">
        <f t="shared" si="2"/>
        <v>69</v>
      </c>
      <c r="AO5" s="3">
        <f t="shared" si="2"/>
        <v>70</v>
      </c>
      <c r="AP5" s="3">
        <f t="shared" si="2"/>
        <v>71</v>
      </c>
      <c r="AQ5" s="3">
        <f t="shared" si="2"/>
        <v>72</v>
      </c>
      <c r="AR5" s="3">
        <f t="shared" si="2"/>
        <v>73</v>
      </c>
      <c r="AS5" s="3">
        <f t="shared" si="2"/>
        <v>74</v>
      </c>
      <c r="AT5" s="3">
        <f t="shared" si="2"/>
        <v>75</v>
      </c>
      <c r="AU5" s="3">
        <f t="shared" si="2"/>
        <v>76</v>
      </c>
      <c r="AV5" s="3">
        <f t="shared" si="2"/>
        <v>77</v>
      </c>
      <c r="AW5" s="3">
        <f t="shared" si="2"/>
        <v>78</v>
      </c>
      <c r="AX5" s="3">
        <f t="shared" si="2"/>
        <v>79</v>
      </c>
      <c r="AY5" s="3">
        <f t="shared" si="2"/>
        <v>80</v>
      </c>
      <c r="AZ5" s="3">
        <f t="shared" si="2"/>
        <v>81</v>
      </c>
      <c r="BA5" s="3">
        <f t="shared" si="2"/>
        <v>82</v>
      </c>
      <c r="BB5" s="3">
        <f t="shared" si="2"/>
        <v>83</v>
      </c>
      <c r="BC5" s="3">
        <f t="shared" si="2"/>
        <v>84</v>
      </c>
      <c r="BD5" s="3">
        <f t="shared" si="2"/>
        <v>85</v>
      </c>
      <c r="BE5" s="3">
        <f t="shared" si="2"/>
        <v>86</v>
      </c>
      <c r="BF5" s="3">
        <f t="shared" si="2"/>
        <v>87</v>
      </c>
      <c r="BG5" s="3">
        <f t="shared" si="2"/>
        <v>88</v>
      </c>
      <c r="BH5" s="3">
        <f t="shared" si="2"/>
        <v>89</v>
      </c>
      <c r="BI5" s="3">
        <f t="shared" si="2"/>
        <v>90</v>
      </c>
      <c r="BJ5" s="3">
        <f t="shared" si="2"/>
        <v>91</v>
      </c>
      <c r="BK5" s="3">
        <f t="shared" si="2"/>
        <v>92</v>
      </c>
      <c r="BL5" s="3">
        <f t="shared" si="2"/>
        <v>93</v>
      </c>
      <c r="BM5" s="3">
        <f t="shared" si="2"/>
        <v>94</v>
      </c>
      <c r="BN5" s="3">
        <f t="shared" si="2"/>
        <v>95</v>
      </c>
      <c r="BO5" s="3">
        <f t="shared" si="2"/>
        <v>96</v>
      </c>
      <c r="BP5" s="3">
        <f t="shared" si="2"/>
        <v>97</v>
      </c>
      <c r="BQ5" s="3">
        <f t="shared" si="2"/>
        <v>98</v>
      </c>
      <c r="BR5" s="3">
        <f t="shared" si="2"/>
        <v>99</v>
      </c>
      <c r="BS5" s="3">
        <f t="shared" si="2"/>
        <v>100</v>
      </c>
      <c r="BT5" s="3" t="str">
        <f t="shared" ref="BT5:DB5" si="3">IF(BS5="","",IF(BS5+1&gt;100,"",BS5+1))</f>
        <v/>
      </c>
      <c r="BU5" s="3" t="str">
        <f t="shared" si="3"/>
        <v/>
      </c>
      <c r="BV5" s="3" t="str">
        <f t="shared" si="3"/>
        <v/>
      </c>
      <c r="BW5" s="3" t="str">
        <f t="shared" si="3"/>
        <v/>
      </c>
      <c r="BX5" s="3" t="str">
        <f t="shared" si="3"/>
        <v/>
      </c>
      <c r="BY5" s="3" t="str">
        <f t="shared" si="3"/>
        <v/>
      </c>
      <c r="BZ5" s="3" t="str">
        <f t="shared" si="3"/>
        <v/>
      </c>
      <c r="CA5" s="3" t="str">
        <f t="shared" si="3"/>
        <v/>
      </c>
      <c r="CB5" s="3" t="str">
        <f t="shared" si="3"/>
        <v/>
      </c>
      <c r="CC5" s="3" t="str">
        <f t="shared" si="3"/>
        <v/>
      </c>
      <c r="CD5" s="3" t="str">
        <f>IF(CC5="","",IF(CC5+1&gt;100,"",CC5+1))</f>
        <v/>
      </c>
      <c r="CE5" s="3" t="str">
        <f t="shared" si="3"/>
        <v/>
      </c>
      <c r="CF5" s="3" t="str">
        <f t="shared" si="3"/>
        <v/>
      </c>
      <c r="CG5" s="3" t="str">
        <f t="shared" si="3"/>
        <v/>
      </c>
      <c r="CH5" s="3" t="str">
        <f t="shared" si="3"/>
        <v/>
      </c>
      <c r="CI5" s="3" t="str">
        <f t="shared" si="3"/>
        <v/>
      </c>
      <c r="CJ5" s="3" t="str">
        <f t="shared" si="3"/>
        <v/>
      </c>
      <c r="CK5" s="3" t="str">
        <f t="shared" si="3"/>
        <v/>
      </c>
      <c r="CL5" s="3" t="str">
        <f t="shared" si="3"/>
        <v/>
      </c>
      <c r="CM5" s="3" t="str">
        <f t="shared" si="3"/>
        <v/>
      </c>
      <c r="CN5" s="3" t="str">
        <f t="shared" si="3"/>
        <v/>
      </c>
      <c r="CO5" s="3" t="str">
        <f t="shared" si="3"/>
        <v/>
      </c>
      <c r="CP5" s="3" t="str">
        <f t="shared" si="3"/>
        <v/>
      </c>
      <c r="CQ5" s="3" t="str">
        <f t="shared" si="3"/>
        <v/>
      </c>
      <c r="CR5" s="3" t="str">
        <f t="shared" si="3"/>
        <v/>
      </c>
      <c r="CS5" s="3" t="str">
        <f t="shared" si="3"/>
        <v/>
      </c>
      <c r="CT5" s="3" t="str">
        <f t="shared" si="3"/>
        <v/>
      </c>
      <c r="CU5" s="3" t="str">
        <f t="shared" si="3"/>
        <v/>
      </c>
      <c r="CV5" s="3" t="str">
        <f t="shared" si="3"/>
        <v/>
      </c>
      <c r="CW5" s="3" t="str">
        <f t="shared" si="3"/>
        <v/>
      </c>
      <c r="CX5" s="3" t="str">
        <f t="shared" si="3"/>
        <v/>
      </c>
      <c r="CY5" s="3" t="str">
        <f t="shared" si="3"/>
        <v/>
      </c>
      <c r="CZ5" s="3" t="str">
        <f t="shared" si="3"/>
        <v/>
      </c>
      <c r="DA5" s="3" t="str">
        <f t="shared" si="3"/>
        <v/>
      </c>
      <c r="DB5" s="3" t="str">
        <f t="shared" si="3"/>
        <v/>
      </c>
    </row>
    <row r="6" spans="2:106" ht="16" customHeight="1">
      <c r="B6" s="500"/>
      <c r="C6" s="488" t="s">
        <v>459</v>
      </c>
      <c r="D6" s="489"/>
      <c r="E6" s="490"/>
      <c r="F6" s="370">
        <v>33</v>
      </c>
      <c r="G6" s="112">
        <f>IF(F6="","",IF(F5+1&gt;100,"",F6+1))</f>
        <v>34</v>
      </c>
      <c r="H6" s="112">
        <f t="shared" ref="H6:BS6" si="4">IF(G6="","",IF(G5+1&gt;100,"",G6+1))</f>
        <v>35</v>
      </c>
      <c r="I6" s="112">
        <f t="shared" si="4"/>
        <v>36</v>
      </c>
      <c r="J6" s="112">
        <f t="shared" si="4"/>
        <v>37</v>
      </c>
      <c r="K6" s="112">
        <f t="shared" si="4"/>
        <v>38</v>
      </c>
      <c r="L6" s="112">
        <f t="shared" si="4"/>
        <v>39</v>
      </c>
      <c r="M6" s="112">
        <f t="shared" si="4"/>
        <v>40</v>
      </c>
      <c r="N6" s="112">
        <f t="shared" si="4"/>
        <v>41</v>
      </c>
      <c r="O6" s="112">
        <f t="shared" si="4"/>
        <v>42</v>
      </c>
      <c r="P6" s="112">
        <f t="shared" si="4"/>
        <v>43</v>
      </c>
      <c r="Q6" s="112">
        <f t="shared" si="4"/>
        <v>44</v>
      </c>
      <c r="R6" s="112">
        <f t="shared" si="4"/>
        <v>45</v>
      </c>
      <c r="S6" s="112">
        <f t="shared" si="4"/>
        <v>46</v>
      </c>
      <c r="T6" s="112">
        <f t="shared" si="4"/>
        <v>47</v>
      </c>
      <c r="U6" s="112">
        <f t="shared" si="4"/>
        <v>48</v>
      </c>
      <c r="V6" s="112">
        <f t="shared" si="4"/>
        <v>49</v>
      </c>
      <c r="W6" s="112">
        <f t="shared" si="4"/>
        <v>50</v>
      </c>
      <c r="X6" s="112">
        <f t="shared" si="4"/>
        <v>51</v>
      </c>
      <c r="Y6" s="112">
        <f t="shared" si="4"/>
        <v>52</v>
      </c>
      <c r="Z6" s="112">
        <f t="shared" si="4"/>
        <v>53</v>
      </c>
      <c r="AA6" s="112">
        <f t="shared" si="4"/>
        <v>54</v>
      </c>
      <c r="AB6" s="112">
        <f t="shared" si="4"/>
        <v>55</v>
      </c>
      <c r="AC6" s="112">
        <f t="shared" si="4"/>
        <v>56</v>
      </c>
      <c r="AD6" s="112">
        <f t="shared" si="4"/>
        <v>57</v>
      </c>
      <c r="AE6" s="112">
        <f t="shared" si="4"/>
        <v>58</v>
      </c>
      <c r="AF6" s="112">
        <f t="shared" si="4"/>
        <v>59</v>
      </c>
      <c r="AG6" s="112">
        <f t="shared" si="4"/>
        <v>60</v>
      </c>
      <c r="AH6" s="112">
        <f t="shared" si="4"/>
        <v>61</v>
      </c>
      <c r="AI6" s="112">
        <f t="shared" si="4"/>
        <v>62</v>
      </c>
      <c r="AJ6" s="112">
        <f t="shared" si="4"/>
        <v>63</v>
      </c>
      <c r="AK6" s="112">
        <f t="shared" si="4"/>
        <v>64</v>
      </c>
      <c r="AL6" s="112">
        <f t="shared" si="4"/>
        <v>65</v>
      </c>
      <c r="AM6" s="112">
        <f t="shared" si="4"/>
        <v>66</v>
      </c>
      <c r="AN6" s="112">
        <f t="shared" si="4"/>
        <v>67</v>
      </c>
      <c r="AO6" s="112">
        <f t="shared" si="4"/>
        <v>68</v>
      </c>
      <c r="AP6" s="112">
        <f t="shared" si="4"/>
        <v>69</v>
      </c>
      <c r="AQ6" s="112">
        <f t="shared" si="4"/>
        <v>70</v>
      </c>
      <c r="AR6" s="112">
        <f t="shared" si="4"/>
        <v>71</v>
      </c>
      <c r="AS6" s="112">
        <f t="shared" si="4"/>
        <v>72</v>
      </c>
      <c r="AT6" s="112">
        <f t="shared" si="4"/>
        <v>73</v>
      </c>
      <c r="AU6" s="112">
        <f t="shared" si="4"/>
        <v>74</v>
      </c>
      <c r="AV6" s="112">
        <f t="shared" si="4"/>
        <v>75</v>
      </c>
      <c r="AW6" s="112">
        <f t="shared" si="4"/>
        <v>76</v>
      </c>
      <c r="AX6" s="112">
        <f t="shared" si="4"/>
        <v>77</v>
      </c>
      <c r="AY6" s="112">
        <f t="shared" si="4"/>
        <v>78</v>
      </c>
      <c r="AZ6" s="112">
        <f t="shared" si="4"/>
        <v>79</v>
      </c>
      <c r="BA6" s="112">
        <f t="shared" si="4"/>
        <v>80</v>
      </c>
      <c r="BB6" s="112">
        <f t="shared" si="4"/>
        <v>81</v>
      </c>
      <c r="BC6" s="112">
        <f t="shared" si="4"/>
        <v>82</v>
      </c>
      <c r="BD6" s="112">
        <f t="shared" si="4"/>
        <v>83</v>
      </c>
      <c r="BE6" s="112">
        <f t="shared" si="4"/>
        <v>84</v>
      </c>
      <c r="BF6" s="112">
        <f t="shared" si="4"/>
        <v>85</v>
      </c>
      <c r="BG6" s="112">
        <f t="shared" si="4"/>
        <v>86</v>
      </c>
      <c r="BH6" s="112">
        <f t="shared" si="4"/>
        <v>87</v>
      </c>
      <c r="BI6" s="112">
        <f t="shared" si="4"/>
        <v>88</v>
      </c>
      <c r="BJ6" s="112">
        <f t="shared" si="4"/>
        <v>89</v>
      </c>
      <c r="BK6" s="112">
        <f t="shared" si="4"/>
        <v>90</v>
      </c>
      <c r="BL6" s="112">
        <f t="shared" si="4"/>
        <v>91</v>
      </c>
      <c r="BM6" s="112">
        <f t="shared" si="4"/>
        <v>92</v>
      </c>
      <c r="BN6" s="112">
        <f t="shared" si="4"/>
        <v>93</v>
      </c>
      <c r="BO6" s="112">
        <f t="shared" si="4"/>
        <v>94</v>
      </c>
      <c r="BP6" s="112">
        <f t="shared" si="4"/>
        <v>95</v>
      </c>
      <c r="BQ6" s="112">
        <f t="shared" si="4"/>
        <v>96</v>
      </c>
      <c r="BR6" s="112">
        <f t="shared" si="4"/>
        <v>97</v>
      </c>
      <c r="BS6" s="112">
        <f t="shared" si="4"/>
        <v>98</v>
      </c>
      <c r="BT6" s="112" t="str">
        <f t="shared" ref="BT6:DB6" si="5">IF(BS6="","",IF(BS5+1&gt;100,"",BS6+1))</f>
        <v/>
      </c>
      <c r="BU6" s="112" t="str">
        <f t="shared" si="5"/>
        <v/>
      </c>
      <c r="BV6" s="112" t="str">
        <f t="shared" si="5"/>
        <v/>
      </c>
      <c r="BW6" s="112" t="str">
        <f t="shared" si="5"/>
        <v/>
      </c>
      <c r="BX6" s="112" t="str">
        <f t="shared" si="5"/>
        <v/>
      </c>
      <c r="BY6" s="112" t="str">
        <f t="shared" si="5"/>
        <v/>
      </c>
      <c r="BZ6" s="112" t="str">
        <f t="shared" si="5"/>
        <v/>
      </c>
      <c r="CA6" s="112" t="str">
        <f t="shared" si="5"/>
        <v/>
      </c>
      <c r="CB6" s="112" t="str">
        <f t="shared" si="5"/>
        <v/>
      </c>
      <c r="CC6" s="112" t="str">
        <f t="shared" si="5"/>
        <v/>
      </c>
      <c r="CD6" s="112" t="str">
        <f t="shared" si="5"/>
        <v/>
      </c>
      <c r="CE6" s="112" t="str">
        <f t="shared" si="5"/>
        <v/>
      </c>
      <c r="CF6" s="112" t="str">
        <f t="shared" si="5"/>
        <v/>
      </c>
      <c r="CG6" s="112" t="str">
        <f t="shared" si="5"/>
        <v/>
      </c>
      <c r="CH6" s="112" t="str">
        <f t="shared" si="5"/>
        <v/>
      </c>
      <c r="CI6" s="112" t="str">
        <f t="shared" si="5"/>
        <v/>
      </c>
      <c r="CJ6" s="112" t="str">
        <f t="shared" si="5"/>
        <v/>
      </c>
      <c r="CK6" s="112" t="str">
        <f t="shared" si="5"/>
        <v/>
      </c>
      <c r="CL6" s="112" t="str">
        <f t="shared" si="5"/>
        <v/>
      </c>
      <c r="CM6" s="112" t="str">
        <f t="shared" si="5"/>
        <v/>
      </c>
      <c r="CN6" s="112" t="str">
        <f t="shared" si="5"/>
        <v/>
      </c>
      <c r="CO6" s="112" t="str">
        <f t="shared" si="5"/>
        <v/>
      </c>
      <c r="CP6" s="112" t="str">
        <f t="shared" si="5"/>
        <v/>
      </c>
      <c r="CQ6" s="112" t="str">
        <f t="shared" si="5"/>
        <v/>
      </c>
      <c r="CR6" s="112" t="str">
        <f t="shared" si="5"/>
        <v/>
      </c>
      <c r="CS6" s="112" t="str">
        <f t="shared" si="5"/>
        <v/>
      </c>
      <c r="CT6" s="112" t="str">
        <f t="shared" si="5"/>
        <v/>
      </c>
      <c r="CU6" s="112" t="str">
        <f t="shared" si="5"/>
        <v/>
      </c>
      <c r="CV6" s="112" t="str">
        <f t="shared" si="5"/>
        <v/>
      </c>
      <c r="CW6" s="112" t="str">
        <f t="shared" si="5"/>
        <v/>
      </c>
      <c r="CX6" s="112" t="str">
        <f t="shared" si="5"/>
        <v/>
      </c>
      <c r="CY6" s="112" t="str">
        <f t="shared" si="5"/>
        <v/>
      </c>
      <c r="CZ6" s="112" t="str">
        <f t="shared" si="5"/>
        <v/>
      </c>
      <c r="DA6" s="112" t="str">
        <f t="shared" si="5"/>
        <v/>
      </c>
      <c r="DB6" s="112" t="str">
        <f t="shared" si="5"/>
        <v/>
      </c>
    </row>
    <row r="7" spans="2:106" ht="16" customHeight="1">
      <c r="B7" s="500"/>
      <c r="C7" s="485" t="s">
        <v>460</v>
      </c>
      <c r="D7" s="486"/>
      <c r="E7" s="487"/>
      <c r="F7" s="369">
        <v>4</v>
      </c>
      <c r="G7" s="3">
        <f>IF(F7="","",IF(F5+1&gt;100,"",F7+1))</f>
        <v>5</v>
      </c>
      <c r="H7" s="3">
        <f t="shared" ref="H7:BS7" si="6">IF(G7="","",IF(G5+1&gt;100,"",G7+1))</f>
        <v>6</v>
      </c>
      <c r="I7" s="3">
        <f t="shared" si="6"/>
        <v>7</v>
      </c>
      <c r="J7" s="3">
        <f t="shared" si="6"/>
        <v>8</v>
      </c>
      <c r="K7" s="3">
        <f t="shared" si="6"/>
        <v>9</v>
      </c>
      <c r="L7" s="3">
        <f t="shared" si="6"/>
        <v>10</v>
      </c>
      <c r="M7" s="3">
        <f t="shared" si="6"/>
        <v>11</v>
      </c>
      <c r="N7" s="3">
        <f t="shared" si="6"/>
        <v>12</v>
      </c>
      <c r="O7" s="3">
        <f t="shared" si="6"/>
        <v>13</v>
      </c>
      <c r="P7" s="3">
        <f t="shared" si="6"/>
        <v>14</v>
      </c>
      <c r="Q7" s="3">
        <f t="shared" si="6"/>
        <v>15</v>
      </c>
      <c r="R7" s="3">
        <f t="shared" si="6"/>
        <v>16</v>
      </c>
      <c r="S7" s="3">
        <f t="shared" si="6"/>
        <v>17</v>
      </c>
      <c r="T7" s="3">
        <f t="shared" si="6"/>
        <v>18</v>
      </c>
      <c r="U7" s="3">
        <f t="shared" si="6"/>
        <v>19</v>
      </c>
      <c r="V7" s="3">
        <f t="shared" si="6"/>
        <v>20</v>
      </c>
      <c r="W7" s="3">
        <f t="shared" si="6"/>
        <v>21</v>
      </c>
      <c r="X7" s="3">
        <f t="shared" si="6"/>
        <v>22</v>
      </c>
      <c r="Y7" s="3">
        <f t="shared" si="6"/>
        <v>23</v>
      </c>
      <c r="Z7" s="3">
        <f t="shared" si="6"/>
        <v>24</v>
      </c>
      <c r="AA7" s="3">
        <f t="shared" si="6"/>
        <v>25</v>
      </c>
      <c r="AB7" s="3">
        <f t="shared" si="6"/>
        <v>26</v>
      </c>
      <c r="AC7" s="3">
        <f t="shared" si="6"/>
        <v>27</v>
      </c>
      <c r="AD7" s="3">
        <f t="shared" si="6"/>
        <v>28</v>
      </c>
      <c r="AE7" s="3">
        <f t="shared" si="6"/>
        <v>29</v>
      </c>
      <c r="AF7" s="3">
        <f t="shared" si="6"/>
        <v>30</v>
      </c>
      <c r="AG7" s="3">
        <f t="shared" si="6"/>
        <v>31</v>
      </c>
      <c r="AH7" s="3">
        <f t="shared" si="6"/>
        <v>32</v>
      </c>
      <c r="AI7" s="3">
        <f t="shared" si="6"/>
        <v>33</v>
      </c>
      <c r="AJ7" s="3">
        <f t="shared" si="6"/>
        <v>34</v>
      </c>
      <c r="AK7" s="3">
        <f t="shared" si="6"/>
        <v>35</v>
      </c>
      <c r="AL7" s="3">
        <f t="shared" si="6"/>
        <v>36</v>
      </c>
      <c r="AM7" s="3">
        <f t="shared" si="6"/>
        <v>37</v>
      </c>
      <c r="AN7" s="3">
        <f t="shared" si="6"/>
        <v>38</v>
      </c>
      <c r="AO7" s="3">
        <f t="shared" si="6"/>
        <v>39</v>
      </c>
      <c r="AP7" s="3">
        <f t="shared" si="6"/>
        <v>40</v>
      </c>
      <c r="AQ7" s="3">
        <f t="shared" si="6"/>
        <v>41</v>
      </c>
      <c r="AR7" s="3">
        <f t="shared" si="6"/>
        <v>42</v>
      </c>
      <c r="AS7" s="3">
        <f t="shared" si="6"/>
        <v>43</v>
      </c>
      <c r="AT7" s="3">
        <f t="shared" si="6"/>
        <v>44</v>
      </c>
      <c r="AU7" s="3">
        <f t="shared" si="6"/>
        <v>45</v>
      </c>
      <c r="AV7" s="3">
        <f t="shared" si="6"/>
        <v>46</v>
      </c>
      <c r="AW7" s="3">
        <f t="shared" si="6"/>
        <v>47</v>
      </c>
      <c r="AX7" s="3">
        <f t="shared" si="6"/>
        <v>48</v>
      </c>
      <c r="AY7" s="3">
        <f t="shared" si="6"/>
        <v>49</v>
      </c>
      <c r="AZ7" s="3">
        <f t="shared" si="6"/>
        <v>50</v>
      </c>
      <c r="BA7" s="3">
        <f t="shared" si="6"/>
        <v>51</v>
      </c>
      <c r="BB7" s="3">
        <f t="shared" si="6"/>
        <v>52</v>
      </c>
      <c r="BC7" s="3">
        <f t="shared" si="6"/>
        <v>53</v>
      </c>
      <c r="BD7" s="3">
        <f t="shared" si="6"/>
        <v>54</v>
      </c>
      <c r="BE7" s="3">
        <f t="shared" si="6"/>
        <v>55</v>
      </c>
      <c r="BF7" s="3">
        <f t="shared" si="6"/>
        <v>56</v>
      </c>
      <c r="BG7" s="3">
        <f t="shared" si="6"/>
        <v>57</v>
      </c>
      <c r="BH7" s="3">
        <f t="shared" si="6"/>
        <v>58</v>
      </c>
      <c r="BI7" s="3">
        <f t="shared" si="6"/>
        <v>59</v>
      </c>
      <c r="BJ7" s="3">
        <f t="shared" si="6"/>
        <v>60</v>
      </c>
      <c r="BK7" s="3">
        <f t="shared" si="6"/>
        <v>61</v>
      </c>
      <c r="BL7" s="3">
        <f t="shared" si="6"/>
        <v>62</v>
      </c>
      <c r="BM7" s="3">
        <f t="shared" si="6"/>
        <v>63</v>
      </c>
      <c r="BN7" s="3">
        <f t="shared" si="6"/>
        <v>64</v>
      </c>
      <c r="BO7" s="3">
        <f t="shared" si="6"/>
        <v>65</v>
      </c>
      <c r="BP7" s="3">
        <f t="shared" si="6"/>
        <v>66</v>
      </c>
      <c r="BQ7" s="3">
        <f t="shared" si="6"/>
        <v>67</v>
      </c>
      <c r="BR7" s="3">
        <f t="shared" si="6"/>
        <v>68</v>
      </c>
      <c r="BS7" s="3">
        <f t="shared" si="6"/>
        <v>69</v>
      </c>
      <c r="BT7" s="3" t="str">
        <f t="shared" ref="BT7:DB7" si="7">IF(BS7="","",IF(BS5+1&gt;100,"",BS7+1))</f>
        <v/>
      </c>
      <c r="BU7" s="3" t="str">
        <f t="shared" si="7"/>
        <v/>
      </c>
      <c r="BV7" s="3" t="str">
        <f t="shared" si="7"/>
        <v/>
      </c>
      <c r="BW7" s="3" t="str">
        <f t="shared" si="7"/>
        <v/>
      </c>
      <c r="BX7" s="3" t="str">
        <f t="shared" si="7"/>
        <v/>
      </c>
      <c r="BY7" s="3" t="str">
        <f t="shared" si="7"/>
        <v/>
      </c>
      <c r="BZ7" s="3" t="str">
        <f t="shared" si="7"/>
        <v/>
      </c>
      <c r="CA7" s="3" t="str">
        <f t="shared" si="7"/>
        <v/>
      </c>
      <c r="CB7" s="3" t="str">
        <f t="shared" si="7"/>
        <v/>
      </c>
      <c r="CC7" s="3" t="str">
        <f t="shared" si="7"/>
        <v/>
      </c>
      <c r="CD7" s="3" t="str">
        <f t="shared" si="7"/>
        <v/>
      </c>
      <c r="CE7" s="3" t="str">
        <f t="shared" si="7"/>
        <v/>
      </c>
      <c r="CF7" s="3" t="str">
        <f t="shared" si="7"/>
        <v/>
      </c>
      <c r="CG7" s="3" t="str">
        <f t="shared" si="7"/>
        <v/>
      </c>
      <c r="CH7" s="3" t="str">
        <f t="shared" si="7"/>
        <v/>
      </c>
      <c r="CI7" s="3" t="str">
        <f t="shared" si="7"/>
        <v/>
      </c>
      <c r="CJ7" s="3" t="str">
        <f t="shared" si="7"/>
        <v/>
      </c>
      <c r="CK7" s="3" t="str">
        <f t="shared" si="7"/>
        <v/>
      </c>
      <c r="CL7" s="3" t="str">
        <f t="shared" si="7"/>
        <v/>
      </c>
      <c r="CM7" s="3" t="str">
        <f t="shared" si="7"/>
        <v/>
      </c>
      <c r="CN7" s="3" t="str">
        <f t="shared" si="7"/>
        <v/>
      </c>
      <c r="CO7" s="3" t="str">
        <f t="shared" si="7"/>
        <v/>
      </c>
      <c r="CP7" s="3" t="str">
        <f t="shared" si="7"/>
        <v/>
      </c>
      <c r="CQ7" s="3" t="str">
        <f t="shared" si="7"/>
        <v/>
      </c>
      <c r="CR7" s="3" t="str">
        <f t="shared" si="7"/>
        <v/>
      </c>
      <c r="CS7" s="3" t="str">
        <f t="shared" si="7"/>
        <v/>
      </c>
      <c r="CT7" s="3" t="str">
        <f t="shared" si="7"/>
        <v/>
      </c>
      <c r="CU7" s="3" t="str">
        <f t="shared" si="7"/>
        <v/>
      </c>
      <c r="CV7" s="3" t="str">
        <f t="shared" si="7"/>
        <v/>
      </c>
      <c r="CW7" s="3" t="str">
        <f t="shared" si="7"/>
        <v/>
      </c>
      <c r="CX7" s="3" t="str">
        <f t="shared" si="7"/>
        <v/>
      </c>
      <c r="CY7" s="3" t="str">
        <f t="shared" si="7"/>
        <v/>
      </c>
      <c r="CZ7" s="3" t="str">
        <f t="shared" si="7"/>
        <v/>
      </c>
      <c r="DA7" s="3" t="str">
        <f t="shared" si="7"/>
        <v/>
      </c>
      <c r="DB7" s="3" t="str">
        <f t="shared" si="7"/>
        <v/>
      </c>
    </row>
    <row r="8" spans="2:106" ht="16" customHeight="1">
      <c r="B8" s="500"/>
      <c r="C8" s="488" t="s">
        <v>477</v>
      </c>
      <c r="D8" s="489"/>
      <c r="E8" s="490"/>
      <c r="F8" s="370">
        <v>0</v>
      </c>
      <c r="G8" s="112">
        <f>IF(F8="","",IF(F5+1&gt;100,"",F8+1))</f>
        <v>1</v>
      </c>
      <c r="H8" s="112">
        <f t="shared" ref="H8:BS8" si="8">IF(G8="","",IF(G5+1&gt;100,"",G8+1))</f>
        <v>2</v>
      </c>
      <c r="I8" s="112">
        <f t="shared" si="8"/>
        <v>3</v>
      </c>
      <c r="J8" s="112">
        <f t="shared" si="8"/>
        <v>4</v>
      </c>
      <c r="K8" s="112">
        <f t="shared" si="8"/>
        <v>5</v>
      </c>
      <c r="L8" s="112">
        <f t="shared" si="8"/>
        <v>6</v>
      </c>
      <c r="M8" s="112">
        <f t="shared" si="8"/>
        <v>7</v>
      </c>
      <c r="N8" s="112">
        <f t="shared" si="8"/>
        <v>8</v>
      </c>
      <c r="O8" s="112">
        <f t="shared" si="8"/>
        <v>9</v>
      </c>
      <c r="P8" s="112">
        <f t="shared" si="8"/>
        <v>10</v>
      </c>
      <c r="Q8" s="112">
        <f t="shared" si="8"/>
        <v>11</v>
      </c>
      <c r="R8" s="112">
        <f t="shared" si="8"/>
        <v>12</v>
      </c>
      <c r="S8" s="112">
        <f t="shared" si="8"/>
        <v>13</v>
      </c>
      <c r="T8" s="112">
        <f t="shared" si="8"/>
        <v>14</v>
      </c>
      <c r="U8" s="112">
        <f t="shared" si="8"/>
        <v>15</v>
      </c>
      <c r="V8" s="112">
        <f t="shared" si="8"/>
        <v>16</v>
      </c>
      <c r="W8" s="112">
        <f t="shared" si="8"/>
        <v>17</v>
      </c>
      <c r="X8" s="112">
        <f t="shared" si="8"/>
        <v>18</v>
      </c>
      <c r="Y8" s="112">
        <f t="shared" si="8"/>
        <v>19</v>
      </c>
      <c r="Z8" s="112">
        <f t="shared" si="8"/>
        <v>20</v>
      </c>
      <c r="AA8" s="112">
        <f t="shared" si="8"/>
        <v>21</v>
      </c>
      <c r="AB8" s="112">
        <f t="shared" si="8"/>
        <v>22</v>
      </c>
      <c r="AC8" s="112">
        <f t="shared" si="8"/>
        <v>23</v>
      </c>
      <c r="AD8" s="112">
        <f t="shared" si="8"/>
        <v>24</v>
      </c>
      <c r="AE8" s="112">
        <f t="shared" si="8"/>
        <v>25</v>
      </c>
      <c r="AF8" s="112">
        <f t="shared" si="8"/>
        <v>26</v>
      </c>
      <c r="AG8" s="112">
        <f t="shared" si="8"/>
        <v>27</v>
      </c>
      <c r="AH8" s="112">
        <f t="shared" si="8"/>
        <v>28</v>
      </c>
      <c r="AI8" s="112">
        <f t="shared" si="8"/>
        <v>29</v>
      </c>
      <c r="AJ8" s="112">
        <f t="shared" si="8"/>
        <v>30</v>
      </c>
      <c r="AK8" s="112">
        <f t="shared" si="8"/>
        <v>31</v>
      </c>
      <c r="AL8" s="112">
        <f t="shared" si="8"/>
        <v>32</v>
      </c>
      <c r="AM8" s="112">
        <f t="shared" si="8"/>
        <v>33</v>
      </c>
      <c r="AN8" s="112">
        <f t="shared" si="8"/>
        <v>34</v>
      </c>
      <c r="AO8" s="112">
        <f t="shared" si="8"/>
        <v>35</v>
      </c>
      <c r="AP8" s="112">
        <f t="shared" si="8"/>
        <v>36</v>
      </c>
      <c r="AQ8" s="112">
        <f t="shared" si="8"/>
        <v>37</v>
      </c>
      <c r="AR8" s="112">
        <f t="shared" si="8"/>
        <v>38</v>
      </c>
      <c r="AS8" s="112">
        <f t="shared" si="8"/>
        <v>39</v>
      </c>
      <c r="AT8" s="112">
        <f t="shared" si="8"/>
        <v>40</v>
      </c>
      <c r="AU8" s="112">
        <f t="shared" si="8"/>
        <v>41</v>
      </c>
      <c r="AV8" s="112">
        <f t="shared" si="8"/>
        <v>42</v>
      </c>
      <c r="AW8" s="112">
        <f t="shared" si="8"/>
        <v>43</v>
      </c>
      <c r="AX8" s="112">
        <f t="shared" si="8"/>
        <v>44</v>
      </c>
      <c r="AY8" s="112">
        <f t="shared" si="8"/>
        <v>45</v>
      </c>
      <c r="AZ8" s="112">
        <f t="shared" si="8"/>
        <v>46</v>
      </c>
      <c r="BA8" s="112">
        <f t="shared" si="8"/>
        <v>47</v>
      </c>
      <c r="BB8" s="112">
        <f t="shared" si="8"/>
        <v>48</v>
      </c>
      <c r="BC8" s="112">
        <f t="shared" si="8"/>
        <v>49</v>
      </c>
      <c r="BD8" s="112">
        <f t="shared" si="8"/>
        <v>50</v>
      </c>
      <c r="BE8" s="112">
        <f t="shared" si="8"/>
        <v>51</v>
      </c>
      <c r="BF8" s="112">
        <f t="shared" si="8"/>
        <v>52</v>
      </c>
      <c r="BG8" s="112">
        <f t="shared" si="8"/>
        <v>53</v>
      </c>
      <c r="BH8" s="112">
        <f t="shared" si="8"/>
        <v>54</v>
      </c>
      <c r="BI8" s="112">
        <f t="shared" si="8"/>
        <v>55</v>
      </c>
      <c r="BJ8" s="112">
        <f t="shared" si="8"/>
        <v>56</v>
      </c>
      <c r="BK8" s="112">
        <f t="shared" si="8"/>
        <v>57</v>
      </c>
      <c r="BL8" s="112">
        <f t="shared" si="8"/>
        <v>58</v>
      </c>
      <c r="BM8" s="112">
        <f t="shared" si="8"/>
        <v>59</v>
      </c>
      <c r="BN8" s="112">
        <f t="shared" si="8"/>
        <v>60</v>
      </c>
      <c r="BO8" s="112">
        <f t="shared" si="8"/>
        <v>61</v>
      </c>
      <c r="BP8" s="112">
        <f t="shared" si="8"/>
        <v>62</v>
      </c>
      <c r="BQ8" s="112">
        <f t="shared" si="8"/>
        <v>63</v>
      </c>
      <c r="BR8" s="112">
        <f t="shared" si="8"/>
        <v>64</v>
      </c>
      <c r="BS8" s="112">
        <f t="shared" si="8"/>
        <v>65</v>
      </c>
      <c r="BT8" s="112" t="str">
        <f t="shared" ref="BT8:DB8" si="9">IF(BS8="","",IF(BS5+1&gt;100,"",BS8+1))</f>
        <v/>
      </c>
      <c r="BU8" s="112" t="str">
        <f t="shared" si="9"/>
        <v/>
      </c>
      <c r="BV8" s="112" t="str">
        <f t="shared" si="9"/>
        <v/>
      </c>
      <c r="BW8" s="112" t="str">
        <f t="shared" si="9"/>
        <v/>
      </c>
      <c r="BX8" s="112" t="str">
        <f t="shared" si="9"/>
        <v/>
      </c>
      <c r="BY8" s="112" t="str">
        <f t="shared" si="9"/>
        <v/>
      </c>
      <c r="BZ8" s="112" t="str">
        <f t="shared" si="9"/>
        <v/>
      </c>
      <c r="CA8" s="112" t="str">
        <f t="shared" si="9"/>
        <v/>
      </c>
      <c r="CB8" s="112" t="str">
        <f t="shared" si="9"/>
        <v/>
      </c>
      <c r="CC8" s="112" t="str">
        <f t="shared" si="9"/>
        <v/>
      </c>
      <c r="CD8" s="112" t="str">
        <f t="shared" si="9"/>
        <v/>
      </c>
      <c r="CE8" s="112" t="str">
        <f t="shared" si="9"/>
        <v/>
      </c>
      <c r="CF8" s="112" t="str">
        <f t="shared" si="9"/>
        <v/>
      </c>
      <c r="CG8" s="112" t="str">
        <f t="shared" si="9"/>
        <v/>
      </c>
      <c r="CH8" s="112" t="str">
        <f t="shared" si="9"/>
        <v/>
      </c>
      <c r="CI8" s="112" t="str">
        <f t="shared" si="9"/>
        <v/>
      </c>
      <c r="CJ8" s="112" t="str">
        <f t="shared" si="9"/>
        <v/>
      </c>
      <c r="CK8" s="112" t="str">
        <f t="shared" si="9"/>
        <v/>
      </c>
      <c r="CL8" s="112" t="str">
        <f t="shared" si="9"/>
        <v/>
      </c>
      <c r="CM8" s="112" t="str">
        <f t="shared" si="9"/>
        <v/>
      </c>
      <c r="CN8" s="112" t="str">
        <f t="shared" si="9"/>
        <v/>
      </c>
      <c r="CO8" s="112" t="str">
        <f t="shared" si="9"/>
        <v/>
      </c>
      <c r="CP8" s="112" t="str">
        <f t="shared" si="9"/>
        <v/>
      </c>
      <c r="CQ8" s="112" t="str">
        <f t="shared" si="9"/>
        <v/>
      </c>
      <c r="CR8" s="112" t="str">
        <f t="shared" si="9"/>
        <v/>
      </c>
      <c r="CS8" s="112" t="str">
        <f t="shared" si="9"/>
        <v/>
      </c>
      <c r="CT8" s="112" t="str">
        <f t="shared" si="9"/>
        <v/>
      </c>
      <c r="CU8" s="112" t="str">
        <f t="shared" si="9"/>
        <v/>
      </c>
      <c r="CV8" s="112" t="str">
        <f t="shared" si="9"/>
        <v/>
      </c>
      <c r="CW8" s="112" t="str">
        <f t="shared" si="9"/>
        <v/>
      </c>
      <c r="CX8" s="112" t="str">
        <f t="shared" si="9"/>
        <v/>
      </c>
      <c r="CY8" s="112" t="str">
        <f t="shared" si="9"/>
        <v/>
      </c>
      <c r="CZ8" s="112" t="str">
        <f t="shared" si="9"/>
        <v/>
      </c>
      <c r="DA8" s="112" t="str">
        <f t="shared" si="9"/>
        <v/>
      </c>
      <c r="DB8" s="112" t="str">
        <f t="shared" si="9"/>
        <v/>
      </c>
    </row>
    <row r="9" spans="2:106" ht="16" customHeight="1" thickBot="1">
      <c r="B9" s="500"/>
      <c r="C9" s="485"/>
      <c r="D9" s="486"/>
      <c r="E9" s="491"/>
      <c r="F9" s="369"/>
      <c r="G9" s="3" t="str">
        <f>IF(F9="","",IF(F5+1&gt;100,"",F9+1))</f>
        <v/>
      </c>
      <c r="H9" s="3" t="str">
        <f t="shared" ref="H9:BS9" si="10">IF(G9="","",IF(G5+1&gt;100,"",G9+1))</f>
        <v/>
      </c>
      <c r="I9" s="3" t="str">
        <f t="shared" si="10"/>
        <v/>
      </c>
      <c r="J9" s="3" t="str">
        <f t="shared" si="10"/>
        <v/>
      </c>
      <c r="K9" s="3" t="str">
        <f t="shared" si="10"/>
        <v/>
      </c>
      <c r="L9" s="3" t="str">
        <f t="shared" si="10"/>
        <v/>
      </c>
      <c r="M9" s="3" t="str">
        <f t="shared" si="10"/>
        <v/>
      </c>
      <c r="N9" s="3" t="str">
        <f t="shared" si="10"/>
        <v/>
      </c>
      <c r="O9" s="3" t="str">
        <f t="shared" si="10"/>
        <v/>
      </c>
      <c r="P9" s="3" t="str">
        <f t="shared" si="10"/>
        <v/>
      </c>
      <c r="Q9" s="3" t="str">
        <f t="shared" si="10"/>
        <v/>
      </c>
      <c r="R9" s="3" t="str">
        <f t="shared" si="10"/>
        <v/>
      </c>
      <c r="S9" s="3" t="str">
        <f t="shared" si="10"/>
        <v/>
      </c>
      <c r="T9" s="3" t="str">
        <f t="shared" si="10"/>
        <v/>
      </c>
      <c r="U9" s="3" t="str">
        <f t="shared" si="10"/>
        <v/>
      </c>
      <c r="V9" s="3" t="str">
        <f t="shared" si="10"/>
        <v/>
      </c>
      <c r="W9" s="3" t="str">
        <f t="shared" si="10"/>
        <v/>
      </c>
      <c r="X9" s="3" t="str">
        <f t="shared" si="10"/>
        <v/>
      </c>
      <c r="Y9" s="3" t="str">
        <f t="shared" si="10"/>
        <v/>
      </c>
      <c r="Z9" s="3" t="str">
        <f t="shared" si="10"/>
        <v/>
      </c>
      <c r="AA9" s="3" t="str">
        <f t="shared" si="10"/>
        <v/>
      </c>
      <c r="AB9" s="3" t="str">
        <f t="shared" si="10"/>
        <v/>
      </c>
      <c r="AC9" s="3" t="str">
        <f t="shared" si="10"/>
        <v/>
      </c>
      <c r="AD9" s="3" t="str">
        <f t="shared" si="10"/>
        <v/>
      </c>
      <c r="AE9" s="3" t="str">
        <f t="shared" si="10"/>
        <v/>
      </c>
      <c r="AF9" s="3" t="str">
        <f t="shared" si="10"/>
        <v/>
      </c>
      <c r="AG9" s="3" t="str">
        <f t="shared" si="10"/>
        <v/>
      </c>
      <c r="AH9" s="3" t="str">
        <f t="shared" si="10"/>
        <v/>
      </c>
      <c r="AI9" s="3" t="str">
        <f t="shared" si="10"/>
        <v/>
      </c>
      <c r="AJ9" s="3" t="str">
        <f t="shared" si="10"/>
        <v/>
      </c>
      <c r="AK9" s="3" t="str">
        <f t="shared" si="10"/>
        <v/>
      </c>
      <c r="AL9" s="3" t="str">
        <f t="shared" si="10"/>
        <v/>
      </c>
      <c r="AM9" s="3" t="str">
        <f t="shared" si="10"/>
        <v/>
      </c>
      <c r="AN9" s="3" t="str">
        <f t="shared" si="10"/>
        <v/>
      </c>
      <c r="AO9" s="3" t="str">
        <f t="shared" si="10"/>
        <v/>
      </c>
      <c r="AP9" s="3" t="str">
        <f t="shared" si="10"/>
        <v/>
      </c>
      <c r="AQ9" s="3" t="str">
        <f t="shared" si="10"/>
        <v/>
      </c>
      <c r="AR9" s="3" t="str">
        <f t="shared" si="10"/>
        <v/>
      </c>
      <c r="AS9" s="3" t="str">
        <f t="shared" si="10"/>
        <v/>
      </c>
      <c r="AT9" s="3" t="str">
        <f t="shared" si="10"/>
        <v/>
      </c>
      <c r="AU9" s="3" t="str">
        <f t="shared" si="10"/>
        <v/>
      </c>
      <c r="AV9" s="3" t="str">
        <f t="shared" si="10"/>
        <v/>
      </c>
      <c r="AW9" s="3" t="str">
        <f t="shared" si="10"/>
        <v/>
      </c>
      <c r="AX9" s="3" t="str">
        <f t="shared" si="10"/>
        <v/>
      </c>
      <c r="AY9" s="3" t="str">
        <f t="shared" si="10"/>
        <v/>
      </c>
      <c r="AZ9" s="3" t="str">
        <f t="shared" si="10"/>
        <v/>
      </c>
      <c r="BA9" s="3" t="str">
        <f t="shared" si="10"/>
        <v/>
      </c>
      <c r="BB9" s="3" t="str">
        <f t="shared" si="10"/>
        <v/>
      </c>
      <c r="BC9" s="3" t="str">
        <f t="shared" si="10"/>
        <v/>
      </c>
      <c r="BD9" s="3" t="str">
        <f t="shared" si="10"/>
        <v/>
      </c>
      <c r="BE9" s="3" t="str">
        <f t="shared" si="10"/>
        <v/>
      </c>
      <c r="BF9" s="3" t="str">
        <f t="shared" si="10"/>
        <v/>
      </c>
      <c r="BG9" s="3" t="str">
        <f t="shared" si="10"/>
        <v/>
      </c>
      <c r="BH9" s="3" t="str">
        <f t="shared" si="10"/>
        <v/>
      </c>
      <c r="BI9" s="3" t="str">
        <f t="shared" si="10"/>
        <v/>
      </c>
      <c r="BJ9" s="3" t="str">
        <f t="shared" si="10"/>
        <v/>
      </c>
      <c r="BK9" s="3" t="str">
        <f t="shared" si="10"/>
        <v/>
      </c>
      <c r="BL9" s="3" t="str">
        <f t="shared" si="10"/>
        <v/>
      </c>
      <c r="BM9" s="3" t="str">
        <f t="shared" si="10"/>
        <v/>
      </c>
      <c r="BN9" s="3" t="str">
        <f t="shared" si="10"/>
        <v/>
      </c>
      <c r="BO9" s="3" t="str">
        <f t="shared" si="10"/>
        <v/>
      </c>
      <c r="BP9" s="3" t="str">
        <f t="shared" si="10"/>
        <v/>
      </c>
      <c r="BQ9" s="3" t="str">
        <f t="shared" si="10"/>
        <v/>
      </c>
      <c r="BR9" s="3" t="str">
        <f t="shared" si="10"/>
        <v/>
      </c>
      <c r="BS9" s="3" t="str">
        <f t="shared" si="10"/>
        <v/>
      </c>
      <c r="BT9" s="3" t="str">
        <f t="shared" ref="BT9:DB9" si="11">IF(BS9="","",IF(BS5+1&gt;100,"",BS9+1))</f>
        <v/>
      </c>
      <c r="BU9" s="3" t="str">
        <f t="shared" si="11"/>
        <v/>
      </c>
      <c r="BV9" s="3" t="str">
        <f t="shared" si="11"/>
        <v/>
      </c>
      <c r="BW9" s="3" t="str">
        <f t="shared" si="11"/>
        <v/>
      </c>
      <c r="BX9" s="3" t="str">
        <f t="shared" si="11"/>
        <v/>
      </c>
      <c r="BY9" s="3" t="str">
        <f t="shared" si="11"/>
        <v/>
      </c>
      <c r="BZ9" s="3" t="str">
        <f t="shared" si="11"/>
        <v/>
      </c>
      <c r="CA9" s="3" t="str">
        <f t="shared" si="11"/>
        <v/>
      </c>
      <c r="CB9" s="3" t="str">
        <f t="shared" si="11"/>
        <v/>
      </c>
      <c r="CC9" s="3" t="str">
        <f t="shared" si="11"/>
        <v/>
      </c>
      <c r="CD9" s="3" t="str">
        <f t="shared" si="11"/>
        <v/>
      </c>
      <c r="CE9" s="3" t="str">
        <f t="shared" si="11"/>
        <v/>
      </c>
      <c r="CF9" s="3" t="str">
        <f t="shared" si="11"/>
        <v/>
      </c>
      <c r="CG9" s="3" t="str">
        <f t="shared" si="11"/>
        <v/>
      </c>
      <c r="CH9" s="3" t="str">
        <f t="shared" si="11"/>
        <v/>
      </c>
      <c r="CI9" s="3" t="str">
        <f t="shared" si="11"/>
        <v/>
      </c>
      <c r="CJ9" s="3" t="str">
        <f t="shared" si="11"/>
        <v/>
      </c>
      <c r="CK9" s="3" t="str">
        <f t="shared" si="11"/>
        <v/>
      </c>
      <c r="CL9" s="3" t="str">
        <f t="shared" si="11"/>
        <v/>
      </c>
      <c r="CM9" s="3" t="str">
        <f t="shared" si="11"/>
        <v/>
      </c>
      <c r="CN9" s="3" t="str">
        <f t="shared" si="11"/>
        <v/>
      </c>
      <c r="CO9" s="3" t="str">
        <f t="shared" si="11"/>
        <v/>
      </c>
      <c r="CP9" s="3" t="str">
        <f t="shared" si="11"/>
        <v/>
      </c>
      <c r="CQ9" s="3" t="str">
        <f t="shared" si="11"/>
        <v/>
      </c>
      <c r="CR9" s="3" t="str">
        <f t="shared" si="11"/>
        <v/>
      </c>
      <c r="CS9" s="3" t="str">
        <f t="shared" si="11"/>
        <v/>
      </c>
      <c r="CT9" s="3" t="str">
        <f t="shared" si="11"/>
        <v/>
      </c>
      <c r="CU9" s="3" t="str">
        <f t="shared" si="11"/>
        <v/>
      </c>
      <c r="CV9" s="3" t="str">
        <f t="shared" si="11"/>
        <v/>
      </c>
      <c r="CW9" s="3" t="str">
        <f t="shared" si="11"/>
        <v/>
      </c>
      <c r="CX9" s="3" t="str">
        <f t="shared" si="11"/>
        <v/>
      </c>
      <c r="CY9" s="3" t="str">
        <f t="shared" si="11"/>
        <v/>
      </c>
      <c r="CZ9" s="3" t="str">
        <f t="shared" si="11"/>
        <v/>
      </c>
      <c r="DA9" s="3" t="str">
        <f t="shared" si="11"/>
        <v/>
      </c>
      <c r="DB9" s="3" t="str">
        <f t="shared" si="11"/>
        <v/>
      </c>
    </row>
    <row r="10" spans="2:106" ht="16.5" hidden="1" customHeight="1" thickBot="1">
      <c r="B10" s="501"/>
      <c r="C10" s="482"/>
      <c r="D10" s="483"/>
      <c r="E10" s="484"/>
      <c r="F10" s="338"/>
      <c r="G10" s="112" t="str">
        <f>IF(F10="","",IF(F5+1&gt;100,"",F10+1))</f>
        <v/>
      </c>
      <c r="H10" s="112" t="str">
        <f t="shared" ref="H10:BS10" si="12">IF(G10="","",IF(G5+1&gt;100,"",G10+1))</f>
        <v/>
      </c>
      <c r="I10" s="112" t="str">
        <f t="shared" si="12"/>
        <v/>
      </c>
      <c r="J10" s="112" t="str">
        <f t="shared" si="12"/>
        <v/>
      </c>
      <c r="K10" s="112" t="str">
        <f t="shared" si="12"/>
        <v/>
      </c>
      <c r="L10" s="112" t="str">
        <f t="shared" si="12"/>
        <v/>
      </c>
      <c r="M10" s="112" t="str">
        <f t="shared" si="12"/>
        <v/>
      </c>
      <c r="N10" s="112" t="str">
        <f t="shared" si="12"/>
        <v/>
      </c>
      <c r="O10" s="112" t="str">
        <f t="shared" si="12"/>
        <v/>
      </c>
      <c r="P10" s="112" t="str">
        <f t="shared" si="12"/>
        <v/>
      </c>
      <c r="Q10" s="112" t="str">
        <f t="shared" si="12"/>
        <v/>
      </c>
      <c r="R10" s="112" t="str">
        <f t="shared" si="12"/>
        <v/>
      </c>
      <c r="S10" s="112" t="str">
        <f t="shared" si="12"/>
        <v/>
      </c>
      <c r="T10" s="112" t="str">
        <f t="shared" si="12"/>
        <v/>
      </c>
      <c r="U10" s="112" t="str">
        <f t="shared" si="12"/>
        <v/>
      </c>
      <c r="V10" s="112" t="str">
        <f t="shared" si="12"/>
        <v/>
      </c>
      <c r="W10" s="112" t="str">
        <f t="shared" si="12"/>
        <v/>
      </c>
      <c r="X10" s="112" t="str">
        <f t="shared" si="12"/>
        <v/>
      </c>
      <c r="Y10" s="112" t="str">
        <f t="shared" si="12"/>
        <v/>
      </c>
      <c r="Z10" s="112" t="str">
        <f t="shared" si="12"/>
        <v/>
      </c>
      <c r="AA10" s="112" t="str">
        <f t="shared" si="12"/>
        <v/>
      </c>
      <c r="AB10" s="112" t="str">
        <f t="shared" si="12"/>
        <v/>
      </c>
      <c r="AC10" s="112" t="str">
        <f t="shared" si="12"/>
        <v/>
      </c>
      <c r="AD10" s="112" t="str">
        <f t="shared" si="12"/>
        <v/>
      </c>
      <c r="AE10" s="112" t="str">
        <f t="shared" si="12"/>
        <v/>
      </c>
      <c r="AF10" s="112" t="str">
        <f t="shared" si="12"/>
        <v/>
      </c>
      <c r="AG10" s="112" t="str">
        <f t="shared" si="12"/>
        <v/>
      </c>
      <c r="AH10" s="112" t="str">
        <f t="shared" si="12"/>
        <v/>
      </c>
      <c r="AI10" s="112" t="str">
        <f t="shared" si="12"/>
        <v/>
      </c>
      <c r="AJ10" s="112" t="str">
        <f t="shared" si="12"/>
        <v/>
      </c>
      <c r="AK10" s="112" t="str">
        <f t="shared" si="12"/>
        <v/>
      </c>
      <c r="AL10" s="112" t="str">
        <f t="shared" si="12"/>
        <v/>
      </c>
      <c r="AM10" s="112" t="str">
        <f t="shared" si="12"/>
        <v/>
      </c>
      <c r="AN10" s="112" t="str">
        <f t="shared" si="12"/>
        <v/>
      </c>
      <c r="AO10" s="112" t="str">
        <f t="shared" si="12"/>
        <v/>
      </c>
      <c r="AP10" s="112" t="str">
        <f t="shared" si="12"/>
        <v/>
      </c>
      <c r="AQ10" s="112" t="str">
        <f t="shared" si="12"/>
        <v/>
      </c>
      <c r="AR10" s="112" t="str">
        <f t="shared" si="12"/>
        <v/>
      </c>
      <c r="AS10" s="112" t="str">
        <f t="shared" si="12"/>
        <v/>
      </c>
      <c r="AT10" s="112" t="str">
        <f t="shared" si="12"/>
        <v/>
      </c>
      <c r="AU10" s="112" t="str">
        <f t="shared" si="12"/>
        <v/>
      </c>
      <c r="AV10" s="112" t="str">
        <f t="shared" si="12"/>
        <v/>
      </c>
      <c r="AW10" s="112" t="str">
        <f t="shared" si="12"/>
        <v/>
      </c>
      <c r="AX10" s="112" t="str">
        <f t="shared" si="12"/>
        <v/>
      </c>
      <c r="AY10" s="112" t="str">
        <f t="shared" si="12"/>
        <v/>
      </c>
      <c r="AZ10" s="112" t="str">
        <f t="shared" si="12"/>
        <v/>
      </c>
      <c r="BA10" s="112" t="str">
        <f t="shared" si="12"/>
        <v/>
      </c>
      <c r="BB10" s="112" t="str">
        <f t="shared" si="12"/>
        <v/>
      </c>
      <c r="BC10" s="112" t="str">
        <f t="shared" si="12"/>
        <v/>
      </c>
      <c r="BD10" s="112" t="str">
        <f t="shared" si="12"/>
        <v/>
      </c>
      <c r="BE10" s="112" t="str">
        <f t="shared" si="12"/>
        <v/>
      </c>
      <c r="BF10" s="112" t="str">
        <f t="shared" si="12"/>
        <v/>
      </c>
      <c r="BG10" s="112" t="str">
        <f t="shared" si="12"/>
        <v/>
      </c>
      <c r="BH10" s="112" t="str">
        <f t="shared" si="12"/>
        <v/>
      </c>
      <c r="BI10" s="112" t="str">
        <f t="shared" si="12"/>
        <v/>
      </c>
      <c r="BJ10" s="112" t="str">
        <f t="shared" si="12"/>
        <v/>
      </c>
      <c r="BK10" s="112" t="str">
        <f t="shared" si="12"/>
        <v/>
      </c>
      <c r="BL10" s="112" t="str">
        <f t="shared" si="12"/>
        <v/>
      </c>
      <c r="BM10" s="112" t="str">
        <f t="shared" si="12"/>
        <v/>
      </c>
      <c r="BN10" s="112" t="str">
        <f t="shared" si="12"/>
        <v/>
      </c>
      <c r="BO10" s="112" t="str">
        <f t="shared" si="12"/>
        <v/>
      </c>
      <c r="BP10" s="112" t="str">
        <f t="shared" si="12"/>
        <v/>
      </c>
      <c r="BQ10" s="112" t="str">
        <f t="shared" si="12"/>
        <v/>
      </c>
      <c r="BR10" s="112" t="str">
        <f t="shared" si="12"/>
        <v/>
      </c>
      <c r="BS10" s="112" t="str">
        <f t="shared" si="12"/>
        <v/>
      </c>
      <c r="BT10" s="112" t="str">
        <f t="shared" ref="BT10:DB10" si="13">IF(BS10="","",IF(BS5+1&gt;100,"",BS10+1))</f>
        <v/>
      </c>
      <c r="BU10" s="112" t="str">
        <f t="shared" si="13"/>
        <v/>
      </c>
      <c r="BV10" s="112" t="str">
        <f t="shared" si="13"/>
        <v/>
      </c>
      <c r="BW10" s="112" t="str">
        <f t="shared" si="13"/>
        <v/>
      </c>
      <c r="BX10" s="112" t="str">
        <f t="shared" si="13"/>
        <v/>
      </c>
      <c r="BY10" s="112" t="str">
        <f t="shared" si="13"/>
        <v/>
      </c>
      <c r="BZ10" s="112" t="str">
        <f t="shared" si="13"/>
        <v/>
      </c>
      <c r="CA10" s="112" t="str">
        <f t="shared" si="13"/>
        <v/>
      </c>
      <c r="CB10" s="112" t="str">
        <f t="shared" si="13"/>
        <v/>
      </c>
      <c r="CC10" s="112" t="str">
        <f t="shared" si="13"/>
        <v/>
      </c>
      <c r="CD10" s="112" t="str">
        <f t="shared" si="13"/>
        <v/>
      </c>
      <c r="CE10" s="112" t="str">
        <f t="shared" si="13"/>
        <v/>
      </c>
      <c r="CF10" s="112" t="str">
        <f t="shared" si="13"/>
        <v/>
      </c>
      <c r="CG10" s="112" t="str">
        <f t="shared" si="13"/>
        <v/>
      </c>
      <c r="CH10" s="112" t="str">
        <f t="shared" si="13"/>
        <v/>
      </c>
      <c r="CI10" s="112" t="str">
        <f t="shared" si="13"/>
        <v/>
      </c>
      <c r="CJ10" s="112" t="str">
        <f t="shared" si="13"/>
        <v/>
      </c>
      <c r="CK10" s="112" t="str">
        <f t="shared" si="13"/>
        <v/>
      </c>
      <c r="CL10" s="112" t="str">
        <f t="shared" si="13"/>
        <v/>
      </c>
      <c r="CM10" s="112" t="str">
        <f t="shared" si="13"/>
        <v/>
      </c>
      <c r="CN10" s="112" t="str">
        <f t="shared" si="13"/>
        <v/>
      </c>
      <c r="CO10" s="112" t="str">
        <f t="shared" si="13"/>
        <v/>
      </c>
      <c r="CP10" s="112" t="str">
        <f t="shared" si="13"/>
        <v/>
      </c>
      <c r="CQ10" s="112" t="str">
        <f t="shared" si="13"/>
        <v/>
      </c>
      <c r="CR10" s="112" t="str">
        <f t="shared" si="13"/>
        <v/>
      </c>
      <c r="CS10" s="112" t="str">
        <f t="shared" si="13"/>
        <v/>
      </c>
      <c r="CT10" s="112" t="str">
        <f t="shared" si="13"/>
        <v/>
      </c>
      <c r="CU10" s="112" t="str">
        <f t="shared" si="13"/>
        <v/>
      </c>
      <c r="CV10" s="112" t="str">
        <f t="shared" si="13"/>
        <v/>
      </c>
      <c r="CW10" s="112" t="str">
        <f t="shared" si="13"/>
        <v/>
      </c>
      <c r="CX10" s="112" t="str">
        <f t="shared" si="13"/>
        <v/>
      </c>
      <c r="CY10" s="112" t="str">
        <f t="shared" si="13"/>
        <v/>
      </c>
      <c r="CZ10" s="112" t="str">
        <f t="shared" si="13"/>
        <v/>
      </c>
      <c r="DA10" s="112" t="str">
        <f t="shared" si="13"/>
        <v/>
      </c>
      <c r="DB10" s="112" t="str">
        <f t="shared" si="13"/>
        <v/>
      </c>
    </row>
    <row r="11" spans="2:106" ht="25" customHeight="1" thickTop="1">
      <c r="B11" s="502" t="s">
        <v>10</v>
      </c>
      <c r="C11" s="473" t="s">
        <v>366</v>
      </c>
      <c r="D11" s="474"/>
      <c r="E11" s="475"/>
      <c r="F11" s="73" t="str">
        <f>IF(ライフイベント表!G7="","",ライフイベント表!G7)</f>
        <v>住宅頭金</v>
      </c>
      <c r="G11" s="73" t="str">
        <f>IF(ライフイベント表!H7="","",ライフイベント表!H7)</f>
        <v/>
      </c>
      <c r="H11" s="73" t="str">
        <f>IF(ライフイベント表!I7="","",ライフイベント表!I7)</f>
        <v/>
      </c>
      <c r="I11" s="73" t="str">
        <f>IF(ライフイベント表!J7="","",ライフイベント表!J7)</f>
        <v/>
      </c>
      <c r="J11" s="73" t="str">
        <f>IF(ライフイベント表!K7="","",ライフイベント表!K7)</f>
        <v/>
      </c>
      <c r="K11" s="73" t="str">
        <f>IF(ライフイベント表!L7="","",ライフイベント表!L7)</f>
        <v/>
      </c>
      <c r="L11" s="73" t="str">
        <f>IF(ライフイベント表!M7="","",ライフイベント表!M7)</f>
        <v/>
      </c>
      <c r="M11" s="73" t="str">
        <f>IF(ライフイベント表!N7="","",ライフイベント表!N7)</f>
        <v/>
      </c>
      <c r="N11" s="73" t="str">
        <f>IF(ライフイベント表!O7="","",ライフイベント表!O7)</f>
        <v/>
      </c>
      <c r="O11" s="73" t="str">
        <f>IF(ライフイベント表!P7="","",ライフイベント表!P7)</f>
        <v/>
      </c>
      <c r="P11" s="73" t="str">
        <f>IF(ライフイベント表!Q7="","",ライフイベント表!Q7)</f>
        <v/>
      </c>
      <c r="Q11" s="73" t="str">
        <f>IF(ライフイベント表!R7="","",ライフイベント表!R7)</f>
        <v/>
      </c>
      <c r="R11" s="73" t="str">
        <f>IF(ライフイベント表!S7="","",ライフイベント表!S7)</f>
        <v/>
      </c>
      <c r="S11" s="73" t="str">
        <f>IF(ライフイベント表!T7="","",ライフイベント表!T7)</f>
        <v/>
      </c>
      <c r="T11" s="73" t="str">
        <f>IF(ライフイベント表!U7="","",ライフイベント表!U7)</f>
        <v/>
      </c>
      <c r="U11" s="73" t="str">
        <f>IF(ライフイベント表!V7="","",ライフイベント表!V7)</f>
        <v/>
      </c>
      <c r="V11" s="73" t="str">
        <f>IF(ライフイベント表!W7="","",ライフイベント表!W7)</f>
        <v/>
      </c>
      <c r="W11" s="73" t="str">
        <f>IF(ライフイベント表!X7="","",ライフイベント表!X7)</f>
        <v/>
      </c>
      <c r="X11" s="73" t="str">
        <f>IF(ライフイベント表!Y7="","",ライフイベント表!Y7)</f>
        <v/>
      </c>
      <c r="Y11" s="73" t="str">
        <f>IF(ライフイベント表!Z7="","",ライフイベント表!Z7)</f>
        <v/>
      </c>
      <c r="Z11" s="73" t="str">
        <f>IF(ライフイベント表!AA7="","",ライフイベント表!AA7)</f>
        <v/>
      </c>
      <c r="AA11" s="73" t="str">
        <f>IF(ライフイベント表!AB7="","",ライフイベント表!AB7)</f>
        <v/>
      </c>
      <c r="AB11" s="73" t="str">
        <f>IF(ライフイベント表!AC7="","",ライフイベント表!AC7)</f>
        <v/>
      </c>
      <c r="AC11" s="73" t="str">
        <f>IF(ライフイベント表!AD7="","",ライフイベント表!AD7)</f>
        <v/>
      </c>
      <c r="AD11" s="73" t="str">
        <f>IF(ライフイベント表!AE7="","",ライフイベント表!AE7)</f>
        <v/>
      </c>
      <c r="AE11" s="73" t="str">
        <f>IF(ライフイベント表!AF7="","",ライフイベント表!AF7)</f>
        <v>定年</v>
      </c>
      <c r="AF11" s="73" t="str">
        <f>IF(ライフイベント表!AG7="","",ライフイベント表!AG7)</f>
        <v/>
      </c>
      <c r="AG11" s="73" t="str">
        <f>IF(ライフイベント表!AH7="","",ライフイベント表!AH7)</f>
        <v/>
      </c>
      <c r="AH11" s="73" t="str">
        <f>IF(ライフイベント表!AI7="","",ライフイベント表!AI7)</f>
        <v/>
      </c>
      <c r="AI11" s="73" t="str">
        <f>IF(ライフイベント表!AJ7="","",ライフイベント表!AJ7)</f>
        <v/>
      </c>
      <c r="AJ11" s="73" t="str">
        <f>IF(ライフイベント表!AK7="","",ライフイベント表!AK7)</f>
        <v>退職</v>
      </c>
      <c r="AK11" s="73" t="str">
        <f>IF(ライフイベント表!AL7="","",ライフイベント表!AL7)</f>
        <v/>
      </c>
      <c r="AL11" s="73" t="str">
        <f>IF(ライフイベント表!AM7="","",ライフイベント表!AM7)</f>
        <v/>
      </c>
      <c r="AM11" s="73" t="str">
        <f>IF(ライフイベント表!AN7="","",ライフイベント表!AN7)</f>
        <v/>
      </c>
      <c r="AN11" s="73" t="str">
        <f>IF(ライフイベント表!AO7="","",ライフイベント表!AO7)</f>
        <v/>
      </c>
      <c r="AO11" s="73" t="str">
        <f>IF(ライフイベント表!AP7="","",ライフイベント表!AP7)</f>
        <v/>
      </c>
      <c r="AP11" s="73" t="str">
        <f>IF(ライフイベント表!AQ7="","",ライフイベント表!AQ7)</f>
        <v/>
      </c>
      <c r="AQ11" s="73" t="str">
        <f>IF(ライフイベント表!AR7="","",ライフイベント表!AR7)</f>
        <v/>
      </c>
      <c r="AR11" s="73" t="str">
        <f>IF(ライフイベント表!AS7="","",ライフイベント表!AS7)</f>
        <v/>
      </c>
      <c r="AS11" s="73" t="str">
        <f>IF(ライフイベント表!AT7="","",ライフイベント表!AT7)</f>
        <v/>
      </c>
      <c r="AT11" s="73" t="str">
        <f>IF(ライフイベント表!AU7="","",ライフイベント表!AU7)</f>
        <v/>
      </c>
      <c r="AU11" s="73" t="str">
        <f>IF(ライフイベント表!AV7="","",ライフイベント表!AV7)</f>
        <v/>
      </c>
      <c r="AV11" s="73" t="str">
        <f>IF(ライフイベント表!AW7="","",ライフイベント表!AW7)</f>
        <v/>
      </c>
      <c r="AW11" s="73" t="str">
        <f>IF(ライフイベント表!AX7="","",ライフイベント表!AX7)</f>
        <v/>
      </c>
      <c r="AX11" s="73" t="str">
        <f>IF(ライフイベント表!AY7="","",ライフイベント表!AY7)</f>
        <v/>
      </c>
      <c r="AY11" s="73" t="str">
        <f>IF(ライフイベント表!AZ7="","",ライフイベント表!AZ7)</f>
        <v/>
      </c>
      <c r="AZ11" s="73" t="str">
        <f>IF(ライフイベント表!BA7="","",ライフイベント表!BA7)</f>
        <v/>
      </c>
      <c r="BA11" s="73" t="str">
        <f>IF(ライフイベント表!BB7="","",ライフイベント表!BB7)</f>
        <v/>
      </c>
      <c r="BB11" s="73" t="str">
        <f>IF(ライフイベント表!BC7="","",ライフイベント表!BC7)</f>
        <v/>
      </c>
      <c r="BC11" s="73" t="str">
        <f>IF(ライフイベント表!BD7="","",ライフイベント表!BD7)</f>
        <v/>
      </c>
      <c r="BD11" s="73" t="str">
        <f>IF(ライフイベント表!BE7="","",ライフイベント表!BE7)</f>
        <v/>
      </c>
      <c r="BE11" s="73" t="str">
        <f>IF(ライフイベント表!BF7="","",ライフイベント表!BF7)</f>
        <v/>
      </c>
      <c r="BF11" s="73" t="str">
        <f>IF(ライフイベント表!BG7="","",ライフイベント表!BG7)</f>
        <v/>
      </c>
      <c r="BG11" s="73" t="str">
        <f>IF(ライフイベント表!BH7="","",ライフイベント表!BH7)</f>
        <v/>
      </c>
      <c r="BH11" s="73" t="str">
        <f>IF(ライフイベント表!BI7="","",ライフイベント表!BI7)</f>
        <v/>
      </c>
      <c r="BI11" s="73" t="str">
        <f>IF(ライフイベント表!BJ7="","",ライフイベント表!BJ7)</f>
        <v/>
      </c>
      <c r="BJ11" s="73" t="str">
        <f>IF(ライフイベント表!BK7="","",ライフイベント表!BK7)</f>
        <v/>
      </c>
      <c r="BK11" s="73" t="str">
        <f>IF(ライフイベント表!BL7="","",ライフイベント表!BL7)</f>
        <v/>
      </c>
      <c r="BL11" s="73" t="str">
        <f>IF(ライフイベント表!BM7="","",ライフイベント表!BM7)</f>
        <v/>
      </c>
      <c r="BM11" s="73" t="str">
        <f>IF(ライフイベント表!BN7="","",ライフイベント表!BN7)</f>
        <v/>
      </c>
      <c r="BN11" s="73" t="str">
        <f>IF(ライフイベント表!BO7="","",ライフイベント表!BO7)</f>
        <v/>
      </c>
      <c r="BO11" s="73" t="str">
        <f>IF(ライフイベント表!BP7="","",ライフイベント表!BP7)</f>
        <v/>
      </c>
      <c r="BP11" s="73" t="str">
        <f>IF(ライフイベント表!BQ7="","",ライフイベント表!BQ7)</f>
        <v/>
      </c>
      <c r="BQ11" s="73" t="str">
        <f>IF(ライフイベント表!BR7="","",ライフイベント表!BR7)</f>
        <v/>
      </c>
      <c r="BR11" s="73" t="str">
        <f>IF(ライフイベント表!BS7="","",ライフイベント表!BS7)</f>
        <v/>
      </c>
      <c r="BS11" s="73" t="str">
        <f>IF(ライフイベント表!BT7="","",ライフイベント表!BT7)</f>
        <v/>
      </c>
      <c r="BT11" s="73" t="str">
        <f>IF(ライフイベント表!BU7="","",ライフイベント表!BU7)</f>
        <v/>
      </c>
      <c r="BU11" s="73" t="str">
        <f>IF(ライフイベント表!BV7="","",ライフイベント表!BV7)</f>
        <v/>
      </c>
      <c r="BV11" s="73" t="str">
        <f>IF(ライフイベント表!BW7="","",ライフイベント表!BW7)</f>
        <v/>
      </c>
      <c r="BW11" s="73" t="str">
        <f>IF(ライフイベント表!BX7="","",ライフイベント表!BX7)</f>
        <v/>
      </c>
      <c r="BX11" s="73" t="str">
        <f>IF(ライフイベント表!BY7="","",ライフイベント表!BY7)</f>
        <v/>
      </c>
      <c r="BY11" s="73" t="str">
        <f>IF(ライフイベント表!BZ7="","",ライフイベント表!BZ7)</f>
        <v/>
      </c>
      <c r="BZ11" s="73" t="str">
        <f>IF(ライフイベント表!CA7="","",ライフイベント表!CA7)</f>
        <v/>
      </c>
      <c r="CA11" s="73" t="str">
        <f>IF(ライフイベント表!CB7="","",ライフイベント表!CB7)</f>
        <v/>
      </c>
      <c r="CB11" s="73" t="str">
        <f>IF(ライフイベント表!CC7="","",ライフイベント表!CC7)</f>
        <v/>
      </c>
      <c r="CC11" s="73" t="str">
        <f>IF(ライフイベント表!CD7="","",ライフイベント表!CD7)</f>
        <v/>
      </c>
      <c r="CD11" s="73" t="str">
        <f>IF(ライフイベント表!CE7="","",ライフイベント表!CE7)</f>
        <v/>
      </c>
      <c r="CE11" s="73" t="str">
        <f>IF(ライフイベント表!CF7="","",ライフイベント表!CF7)</f>
        <v/>
      </c>
      <c r="CF11" s="73" t="str">
        <f>IF(ライフイベント表!CG7="","",ライフイベント表!CG7)</f>
        <v/>
      </c>
      <c r="CG11" s="73" t="str">
        <f>IF(ライフイベント表!CH7="","",ライフイベント表!CH7)</f>
        <v/>
      </c>
      <c r="CH11" s="73" t="str">
        <f>IF(ライフイベント表!CI7="","",ライフイベント表!CI7)</f>
        <v/>
      </c>
      <c r="CI11" s="73" t="str">
        <f>IF(ライフイベント表!CJ7="","",ライフイベント表!CJ7)</f>
        <v/>
      </c>
      <c r="CJ11" s="73" t="str">
        <f>IF(ライフイベント表!CK7="","",ライフイベント表!CK7)</f>
        <v/>
      </c>
      <c r="CK11" s="73" t="str">
        <f>IF(ライフイベント表!CL7="","",ライフイベント表!CL7)</f>
        <v/>
      </c>
      <c r="CL11" s="73" t="str">
        <f>IF(ライフイベント表!CM7="","",ライフイベント表!CM7)</f>
        <v/>
      </c>
      <c r="CM11" s="73" t="str">
        <f>IF(ライフイベント表!CN7="","",ライフイベント表!CN7)</f>
        <v/>
      </c>
      <c r="CN11" s="73" t="str">
        <f>IF(ライフイベント表!CO7="","",ライフイベント表!CO7)</f>
        <v/>
      </c>
      <c r="CO11" s="73" t="str">
        <f>IF(ライフイベント表!CP7="","",ライフイベント表!CP7)</f>
        <v/>
      </c>
      <c r="CP11" s="73" t="str">
        <f>IF(ライフイベント表!CQ7="","",ライフイベント表!CQ7)</f>
        <v/>
      </c>
      <c r="CQ11" s="73" t="str">
        <f>IF(ライフイベント表!CR7="","",ライフイベント表!CR7)</f>
        <v/>
      </c>
      <c r="CR11" s="73" t="str">
        <f>IF(ライフイベント表!CS7="","",ライフイベント表!CS7)</f>
        <v/>
      </c>
      <c r="CS11" s="73" t="str">
        <f>IF(ライフイベント表!CT7="","",ライフイベント表!CT7)</f>
        <v/>
      </c>
      <c r="CT11" s="73" t="str">
        <f>IF(ライフイベント表!CU7="","",ライフイベント表!CU7)</f>
        <v/>
      </c>
      <c r="CU11" s="73" t="str">
        <f>IF(ライフイベント表!CV7="","",ライフイベント表!CV7)</f>
        <v/>
      </c>
      <c r="CV11" s="73" t="str">
        <f>IF(ライフイベント表!CW7="","",ライフイベント表!CW7)</f>
        <v/>
      </c>
      <c r="CW11" s="73" t="str">
        <f>IF(ライフイベント表!CX7="","",ライフイベント表!CX7)</f>
        <v/>
      </c>
      <c r="CX11" s="73" t="str">
        <f>IF(ライフイベント表!CY7="","",ライフイベント表!CY7)</f>
        <v/>
      </c>
      <c r="CY11" s="73" t="str">
        <f>IF(ライフイベント表!CZ7="","",ライフイベント表!CZ7)</f>
        <v/>
      </c>
      <c r="CZ11" s="73" t="str">
        <f>IF(ライフイベント表!DA7="","",ライフイベント表!DA7)</f>
        <v/>
      </c>
      <c r="DA11" s="73" t="str">
        <f>IF(ライフイベント表!DB7="","",ライフイベント表!DB7)</f>
        <v/>
      </c>
      <c r="DB11" s="73" t="str">
        <f>IF(ライフイベント表!DC7="","",ライフイベント表!DC7)</f>
        <v/>
      </c>
    </row>
    <row r="12" spans="2:106" ht="25" customHeight="1">
      <c r="B12" s="503"/>
      <c r="C12" s="476"/>
      <c r="D12" s="477"/>
      <c r="E12" s="478"/>
      <c r="F12" s="74" t="str">
        <f>IF(ライフイベント表!G11="","",ライフイベント表!G11)</f>
        <v>車買替</v>
      </c>
      <c r="G12" s="74" t="str">
        <f>IF(ライフイベント表!H11="","",ライフイベント表!H11)</f>
        <v/>
      </c>
      <c r="H12" s="74" t="str">
        <f>IF(ライフイベント表!I11="","",ライフイベント表!I11)</f>
        <v/>
      </c>
      <c r="I12" s="74" t="str">
        <f>IF(ライフイベント表!J11="","",ライフイベント表!J11)</f>
        <v/>
      </c>
      <c r="J12" s="74" t="str">
        <f>IF(ライフイベント表!K11="","",ライフイベント表!K11)</f>
        <v/>
      </c>
      <c r="K12" s="74" t="str">
        <f>IF(ライフイベント表!L11="","",ライフイベント表!L11)</f>
        <v/>
      </c>
      <c r="L12" s="74" t="str">
        <f>IF(ライフイベント表!M11="","",ライフイベント表!M11)</f>
        <v/>
      </c>
      <c r="M12" s="74" t="str">
        <f>IF(ライフイベント表!N11="","",ライフイベント表!N11)</f>
        <v/>
      </c>
      <c r="N12" s="74" t="str">
        <f>IF(ライフイベント表!O11="","",ライフイベント表!O11)</f>
        <v/>
      </c>
      <c r="O12" s="74" t="str">
        <f>IF(ライフイベント表!P11="","",ライフイベント表!P11)</f>
        <v/>
      </c>
      <c r="P12" s="74" t="str">
        <f>IF(ライフイベント表!Q11="","",ライフイベント表!Q11)</f>
        <v>車買替</v>
      </c>
      <c r="Q12" s="74" t="str">
        <f>IF(ライフイベント表!R11="","",ライフイベント表!R11)</f>
        <v/>
      </c>
      <c r="R12" s="74" t="str">
        <f>IF(ライフイベント表!S11="","",ライフイベント表!S11)</f>
        <v/>
      </c>
      <c r="S12" s="74" t="str">
        <f>IF(ライフイベント表!T11="","",ライフイベント表!T11)</f>
        <v/>
      </c>
      <c r="T12" s="74" t="str">
        <f>IF(ライフイベント表!U11="","",ライフイベント表!U11)</f>
        <v/>
      </c>
      <c r="U12" s="74" t="str">
        <f>IF(ライフイベント表!V11="","",ライフイベント表!V11)</f>
        <v/>
      </c>
      <c r="V12" s="74" t="str">
        <f>IF(ライフイベント表!W11="","",ライフイベント表!W11)</f>
        <v/>
      </c>
      <c r="W12" s="74" t="str">
        <f>IF(ライフイベント表!X11="","",ライフイベント表!X11)</f>
        <v/>
      </c>
      <c r="X12" s="74" t="str">
        <f>IF(ライフイベント表!Y11="","",ライフイベント表!Y11)</f>
        <v/>
      </c>
      <c r="Y12" s="74" t="str">
        <f>IF(ライフイベント表!Z11="","",ライフイベント表!Z11)</f>
        <v/>
      </c>
      <c r="Z12" s="74" t="str">
        <f>IF(ライフイベント表!AA11="","",ライフイベント表!AA11)</f>
        <v/>
      </c>
      <c r="AA12" s="74" t="str">
        <f>IF(ライフイベント表!AB11="","",ライフイベント表!AB11)</f>
        <v/>
      </c>
      <c r="AB12" s="74" t="str">
        <f>IF(ライフイベント表!AC11="","",ライフイベント表!AC11)</f>
        <v/>
      </c>
      <c r="AC12" s="74" t="str">
        <f>IF(ライフイベント表!AD11="","",ライフイベント表!AD11)</f>
        <v/>
      </c>
      <c r="AD12" s="74" t="str">
        <f>IF(ライフイベント表!AE11="","",ライフイベント表!AE11)</f>
        <v/>
      </c>
      <c r="AE12" s="74" t="str">
        <f>IF(ライフイベント表!AF11="","",ライフイベント表!AF11)</f>
        <v>記念旅行</v>
      </c>
      <c r="AF12" s="74" t="str">
        <f>IF(ライフイベント表!AG11="","",ライフイベント表!AG11)</f>
        <v/>
      </c>
      <c r="AG12" s="74" t="str">
        <f>IF(ライフイベント表!AH11="","",ライフイベント表!AH11)</f>
        <v/>
      </c>
      <c r="AH12" s="74" t="str">
        <f>IF(ライフイベント表!AI11="","",ライフイベント表!AI11)</f>
        <v/>
      </c>
      <c r="AI12" s="74" t="str">
        <f>IF(ライフイベント表!AJ11="","",ライフイベント表!AJ11)</f>
        <v/>
      </c>
      <c r="AJ12" s="74" t="str">
        <f>IF(ライフイベント表!AK11="","",ライフイベント表!AK11)</f>
        <v/>
      </c>
      <c r="AK12" s="74" t="str">
        <f>IF(ライフイベント表!AL11="","",ライフイベント表!AL11)</f>
        <v/>
      </c>
      <c r="AL12" s="74" t="str">
        <f>IF(ライフイベント表!AM11="","",ライフイベント表!AM11)</f>
        <v/>
      </c>
      <c r="AM12" s="74" t="str">
        <f>IF(ライフイベント表!AN11="","",ライフイベント表!AN11)</f>
        <v/>
      </c>
      <c r="AN12" s="74" t="str">
        <f>IF(ライフイベント表!AO11="","",ライフイベント表!AO11)</f>
        <v/>
      </c>
      <c r="AO12" s="74" t="str">
        <f>IF(ライフイベント表!AP11="","",ライフイベント表!AP11)</f>
        <v>車買替</v>
      </c>
      <c r="AP12" s="74" t="str">
        <f>IF(ライフイベント表!AQ11="","",ライフイベント表!AQ11)</f>
        <v/>
      </c>
      <c r="AQ12" s="74" t="str">
        <f>IF(ライフイベント表!AR11="","",ライフイベント表!AR11)</f>
        <v/>
      </c>
      <c r="AR12" s="74" t="str">
        <f>IF(ライフイベント表!AS11="","",ライフイベント表!AS11)</f>
        <v/>
      </c>
      <c r="AS12" s="74" t="str">
        <f>IF(ライフイベント表!AT11="","",ライフイベント表!AT11)</f>
        <v/>
      </c>
      <c r="AT12" s="74" t="str">
        <f>IF(ライフイベント表!AU11="","",ライフイベント表!AU11)</f>
        <v/>
      </c>
      <c r="AU12" s="74" t="str">
        <f>IF(ライフイベント表!AV11="","",ライフイベント表!AV11)</f>
        <v/>
      </c>
      <c r="AV12" s="74" t="str">
        <f>IF(ライフイベント表!AW11="","",ライフイベント表!AW11)</f>
        <v/>
      </c>
      <c r="AW12" s="74" t="str">
        <f>IF(ライフイベント表!AX11="","",ライフイベント表!AX11)</f>
        <v/>
      </c>
      <c r="AX12" s="74" t="str">
        <f>IF(ライフイベント表!AY11="","",ライフイベント表!AY11)</f>
        <v/>
      </c>
      <c r="AY12" s="74" t="str">
        <f>IF(ライフイベント表!AZ11="","",ライフイベント表!AZ11)</f>
        <v/>
      </c>
      <c r="AZ12" s="74" t="str">
        <f>IF(ライフイベント表!BA11="","",ライフイベント表!BA11)</f>
        <v/>
      </c>
      <c r="BA12" s="74" t="str">
        <f>IF(ライフイベント表!BB11="","",ライフイベント表!BB11)</f>
        <v/>
      </c>
      <c r="BB12" s="74" t="str">
        <f>IF(ライフイベント表!BC11="","",ライフイベント表!BC11)</f>
        <v/>
      </c>
      <c r="BC12" s="74" t="str">
        <f>IF(ライフイベント表!BD11="","",ライフイベント表!BD11)</f>
        <v/>
      </c>
      <c r="BD12" s="74" t="str">
        <f>IF(ライフイベント表!BE11="","",ライフイベント表!BE11)</f>
        <v/>
      </c>
      <c r="BE12" s="74" t="str">
        <f>IF(ライフイベント表!BF11="","",ライフイベント表!BF11)</f>
        <v/>
      </c>
      <c r="BF12" s="74" t="str">
        <f>IF(ライフイベント表!BG11="","",ライフイベント表!BG11)</f>
        <v/>
      </c>
      <c r="BG12" s="74" t="str">
        <f>IF(ライフイベント表!BH11="","",ライフイベント表!BH11)</f>
        <v/>
      </c>
      <c r="BH12" s="74" t="str">
        <f>IF(ライフイベント表!BI11="","",ライフイベント表!BI11)</f>
        <v/>
      </c>
      <c r="BI12" s="74" t="str">
        <f>IF(ライフイベント表!BJ11="","",ライフイベント表!BJ11)</f>
        <v/>
      </c>
      <c r="BJ12" s="74" t="str">
        <f>IF(ライフイベント表!BK11="","",ライフイベント表!BK11)</f>
        <v/>
      </c>
      <c r="BK12" s="74" t="str">
        <f>IF(ライフイベント表!BL11="","",ライフイベント表!BL11)</f>
        <v/>
      </c>
      <c r="BL12" s="74" t="str">
        <f>IF(ライフイベント表!BM11="","",ライフイベント表!BM11)</f>
        <v/>
      </c>
      <c r="BM12" s="74" t="str">
        <f>IF(ライフイベント表!BN11="","",ライフイベント表!BN11)</f>
        <v/>
      </c>
      <c r="BN12" s="74" t="str">
        <f>IF(ライフイベント表!BO11="","",ライフイベント表!BO11)</f>
        <v/>
      </c>
      <c r="BO12" s="74" t="str">
        <f>IF(ライフイベント表!BP11="","",ライフイベント表!BP11)</f>
        <v/>
      </c>
      <c r="BP12" s="74" t="str">
        <f>IF(ライフイベント表!BQ11="","",ライフイベント表!BQ11)</f>
        <v/>
      </c>
      <c r="BQ12" s="74" t="str">
        <f>IF(ライフイベント表!BR11="","",ライフイベント表!BR11)</f>
        <v/>
      </c>
      <c r="BR12" s="74" t="str">
        <f>IF(ライフイベント表!BS11="","",ライフイベント表!BS11)</f>
        <v/>
      </c>
      <c r="BS12" s="74" t="str">
        <f>IF(ライフイベント表!BT11="","",ライフイベント表!BT11)</f>
        <v/>
      </c>
      <c r="BT12" s="74" t="str">
        <f>IF(ライフイベント表!BU11="","",ライフイベント表!BU11)</f>
        <v/>
      </c>
      <c r="BU12" s="74" t="str">
        <f>IF(ライフイベント表!BV11="","",ライフイベント表!BV11)</f>
        <v/>
      </c>
      <c r="BV12" s="74" t="str">
        <f>IF(ライフイベント表!BW11="","",ライフイベント表!BW11)</f>
        <v/>
      </c>
      <c r="BW12" s="74" t="str">
        <f>IF(ライフイベント表!BX11="","",ライフイベント表!BX11)</f>
        <v/>
      </c>
      <c r="BX12" s="74" t="str">
        <f>IF(ライフイベント表!BY11="","",ライフイベント表!BY11)</f>
        <v/>
      </c>
      <c r="BY12" s="74" t="str">
        <f>IF(ライフイベント表!BZ11="","",ライフイベント表!BZ11)</f>
        <v/>
      </c>
      <c r="BZ12" s="74" t="str">
        <f>IF(ライフイベント表!CA11="","",ライフイベント表!CA11)</f>
        <v/>
      </c>
      <c r="CA12" s="74" t="str">
        <f>IF(ライフイベント表!CB11="","",ライフイベント表!CB11)</f>
        <v/>
      </c>
      <c r="CB12" s="74" t="str">
        <f>IF(ライフイベント表!CC11="","",ライフイベント表!CC11)</f>
        <v/>
      </c>
      <c r="CC12" s="74" t="str">
        <f>IF(ライフイベント表!CD11="","",ライフイベント表!CD11)</f>
        <v/>
      </c>
      <c r="CD12" s="74" t="str">
        <f>IF(ライフイベント表!CE11="","",ライフイベント表!CE11)</f>
        <v/>
      </c>
      <c r="CE12" s="74" t="str">
        <f>IF(ライフイベント表!CF11="","",ライフイベント表!CF11)</f>
        <v/>
      </c>
      <c r="CF12" s="74" t="str">
        <f>IF(ライフイベント表!CG11="","",ライフイベント表!CG11)</f>
        <v/>
      </c>
      <c r="CG12" s="74" t="str">
        <f>IF(ライフイベント表!CH11="","",ライフイベント表!CH11)</f>
        <v/>
      </c>
      <c r="CH12" s="74" t="str">
        <f>IF(ライフイベント表!CI11="","",ライフイベント表!CI11)</f>
        <v/>
      </c>
      <c r="CI12" s="74" t="str">
        <f>IF(ライフイベント表!CJ11="","",ライフイベント表!CJ11)</f>
        <v/>
      </c>
      <c r="CJ12" s="74" t="str">
        <f>IF(ライフイベント表!CK11="","",ライフイベント表!CK11)</f>
        <v/>
      </c>
      <c r="CK12" s="74" t="str">
        <f>IF(ライフイベント表!CL11="","",ライフイベント表!CL11)</f>
        <v/>
      </c>
      <c r="CL12" s="74" t="str">
        <f>IF(ライフイベント表!CM11="","",ライフイベント表!CM11)</f>
        <v/>
      </c>
      <c r="CM12" s="74" t="str">
        <f>IF(ライフイベント表!CN11="","",ライフイベント表!CN11)</f>
        <v/>
      </c>
      <c r="CN12" s="74" t="str">
        <f>IF(ライフイベント表!CO11="","",ライフイベント表!CO11)</f>
        <v/>
      </c>
      <c r="CO12" s="74" t="str">
        <f>IF(ライフイベント表!CP11="","",ライフイベント表!CP11)</f>
        <v/>
      </c>
      <c r="CP12" s="74" t="str">
        <f>IF(ライフイベント表!CQ11="","",ライフイベント表!CQ11)</f>
        <v/>
      </c>
      <c r="CQ12" s="74" t="str">
        <f>IF(ライフイベント表!CR11="","",ライフイベント表!CR11)</f>
        <v/>
      </c>
      <c r="CR12" s="74" t="str">
        <f>IF(ライフイベント表!CS11="","",ライフイベント表!CS11)</f>
        <v/>
      </c>
      <c r="CS12" s="74" t="str">
        <f>IF(ライフイベント表!CT11="","",ライフイベント表!CT11)</f>
        <v/>
      </c>
      <c r="CT12" s="74" t="str">
        <f>IF(ライフイベント表!CU11="","",ライフイベント表!CU11)</f>
        <v/>
      </c>
      <c r="CU12" s="74" t="str">
        <f>IF(ライフイベント表!CV11="","",ライフイベント表!CV11)</f>
        <v/>
      </c>
      <c r="CV12" s="74" t="str">
        <f>IF(ライフイベント表!CW11="","",ライフイベント表!CW11)</f>
        <v/>
      </c>
      <c r="CW12" s="74" t="str">
        <f>IF(ライフイベント表!CX11="","",ライフイベント表!CX11)</f>
        <v/>
      </c>
      <c r="CX12" s="74" t="str">
        <f>IF(ライフイベント表!CY11="","",ライフイベント表!CY11)</f>
        <v/>
      </c>
      <c r="CY12" s="74" t="str">
        <f>IF(ライフイベント表!CZ11="","",ライフイベント表!CZ11)</f>
        <v/>
      </c>
      <c r="CZ12" s="74" t="str">
        <f>IF(ライフイベント表!DA11="","",ライフイベント表!DA11)</f>
        <v/>
      </c>
      <c r="DA12" s="74" t="str">
        <f>IF(ライフイベント表!DB11="","",ライフイベント表!DB11)</f>
        <v/>
      </c>
      <c r="DB12" s="74" t="str">
        <f>IF(ライフイベント表!DC11="","",ライフイベント表!DC11)</f>
        <v/>
      </c>
    </row>
    <row r="13" spans="2:106" ht="25" customHeight="1">
      <c r="B13" s="503"/>
      <c r="C13" s="476"/>
      <c r="D13" s="477"/>
      <c r="E13" s="478"/>
      <c r="F13" s="74" t="str">
        <f>IF(ライフイベント表!G15="","",ライフイベント表!G15)</f>
        <v/>
      </c>
      <c r="G13" s="74" t="str">
        <f>IF(ライフイベント表!H15="","",ライフイベント表!H15)</f>
        <v/>
      </c>
      <c r="H13" s="74" t="str">
        <f>IF(ライフイベント表!I15="","",ライフイベント表!I15)</f>
        <v/>
      </c>
      <c r="I13" s="74" t="str">
        <f>IF(ライフイベント表!J15="","",ライフイベント表!J15)</f>
        <v>佳織小学入学</v>
      </c>
      <c r="J13" s="74" t="str">
        <f>IF(ライフイベント表!K15="","",ライフイベント表!K15)</f>
        <v/>
      </c>
      <c r="K13" s="74" t="str">
        <f>IF(ライフイベント表!L15="","",ライフイベント表!L15)</f>
        <v/>
      </c>
      <c r="L13" s="74" t="str">
        <f>IF(ライフイベント表!M15="","",ライフイベント表!M15)</f>
        <v/>
      </c>
      <c r="M13" s="74" t="str">
        <f>IF(ライフイベント表!N15="","",ライフイベント表!N15)</f>
        <v/>
      </c>
      <c r="N13" s="74" t="str">
        <f>IF(ライフイベント表!O15="","",ライフイベント表!O15)</f>
        <v/>
      </c>
      <c r="O13" s="74" t="str">
        <f>IF(ライフイベント表!P15="","",ライフイベント表!P15)</f>
        <v>佳織中学入学</v>
      </c>
      <c r="P13" s="74" t="str">
        <f>IF(ライフイベント表!Q15="","",ライフイベント表!Q15)</f>
        <v/>
      </c>
      <c r="Q13" s="74" t="str">
        <f>IF(ライフイベント表!R15="","",ライフイベント表!R15)</f>
        <v/>
      </c>
      <c r="R13" s="74" t="str">
        <f>IF(ライフイベント表!S15="","",ライフイベント表!S15)</f>
        <v>佳織高校入学</v>
      </c>
      <c r="S13" s="74" t="str">
        <f>IF(ライフイベント表!T15="","",ライフイベント表!T15)</f>
        <v/>
      </c>
      <c r="T13" s="74" t="str">
        <f>IF(ライフイベント表!U15="","",ライフイベント表!U15)</f>
        <v/>
      </c>
      <c r="U13" s="74" t="str">
        <f>IF(ライフイベント表!V15="","",ライフイベント表!V15)</f>
        <v>佳織大学入学</v>
      </c>
      <c r="V13" s="74" t="str">
        <f>IF(ライフイベント表!W15="","",ライフイベント表!W15)</f>
        <v/>
      </c>
      <c r="W13" s="74" t="str">
        <f>IF(ライフイベント表!X15="","",ライフイベント表!X15)</f>
        <v/>
      </c>
      <c r="X13" s="74" t="str">
        <f>IF(ライフイベント表!Y15="","",ライフイベント表!Y15)</f>
        <v/>
      </c>
      <c r="Y13" s="74" t="str">
        <f>IF(ライフイベント表!Z15="","",ライフイベント表!Z15)</f>
        <v/>
      </c>
      <c r="Z13" s="74" t="str">
        <f>IF(ライフイベント表!AA15="","",ライフイベント表!AA15)</f>
        <v/>
      </c>
      <c r="AA13" s="74" t="str">
        <f>IF(ライフイベント表!AB15="","",ライフイベント表!AB15)</f>
        <v/>
      </c>
      <c r="AB13" s="74" t="str">
        <f>IF(ライフイベント表!AC15="","",ライフイベント表!AC15)</f>
        <v/>
      </c>
      <c r="AC13" s="74" t="str">
        <f>IF(ライフイベント表!AD15="","",ライフイベント表!AD15)</f>
        <v/>
      </c>
      <c r="AD13" s="74" t="str">
        <f>IF(ライフイベント表!AE15="","",ライフイベント表!AE15)</f>
        <v/>
      </c>
      <c r="AE13" s="74" t="str">
        <f>IF(ライフイベント表!AF15="","",ライフイベント表!AF15)</f>
        <v/>
      </c>
      <c r="AF13" s="74" t="str">
        <f>IF(ライフイベント表!AG15="","",ライフイベント表!AG15)</f>
        <v/>
      </c>
      <c r="AG13" s="74" t="str">
        <f>IF(ライフイベント表!AH15="","",ライフイベント表!AH15)</f>
        <v/>
      </c>
      <c r="AH13" s="74" t="str">
        <f>IF(ライフイベント表!AI15="","",ライフイベント表!AI15)</f>
        <v/>
      </c>
      <c r="AI13" s="74" t="str">
        <f>IF(ライフイベント表!AJ15="","",ライフイベント表!AJ15)</f>
        <v/>
      </c>
      <c r="AJ13" s="74" t="str">
        <f>IF(ライフイベント表!AK15="","",ライフイベント表!AK15)</f>
        <v/>
      </c>
      <c r="AK13" s="74" t="str">
        <f>IF(ライフイベント表!AL15="","",ライフイベント表!AL15)</f>
        <v/>
      </c>
      <c r="AL13" s="74" t="str">
        <f>IF(ライフイベント表!AM15="","",ライフイベント表!AM15)</f>
        <v/>
      </c>
      <c r="AM13" s="74" t="str">
        <f>IF(ライフイベント表!AN15="","",ライフイベント表!AN15)</f>
        <v/>
      </c>
      <c r="AN13" s="74" t="str">
        <f>IF(ライフイベント表!AO15="","",ライフイベント表!AO15)</f>
        <v/>
      </c>
      <c r="AO13" s="74" t="str">
        <f>IF(ライフイベント表!AP15="","",ライフイベント表!AP15)</f>
        <v/>
      </c>
      <c r="AP13" s="74" t="str">
        <f>IF(ライフイベント表!AQ15="","",ライフイベント表!AQ15)</f>
        <v/>
      </c>
      <c r="AQ13" s="74" t="str">
        <f>IF(ライフイベント表!AR15="","",ライフイベント表!AR15)</f>
        <v/>
      </c>
      <c r="AR13" s="74" t="str">
        <f>IF(ライフイベント表!AS15="","",ライフイベント表!AS15)</f>
        <v/>
      </c>
      <c r="AS13" s="74" t="str">
        <f>IF(ライフイベント表!AT15="","",ライフイベント表!AT15)</f>
        <v/>
      </c>
      <c r="AT13" s="74" t="str">
        <f>IF(ライフイベント表!AU15="","",ライフイベント表!AU15)</f>
        <v/>
      </c>
      <c r="AU13" s="74" t="str">
        <f>IF(ライフイベント表!AV15="","",ライフイベント表!AV15)</f>
        <v/>
      </c>
      <c r="AV13" s="74" t="str">
        <f>IF(ライフイベント表!AW15="","",ライフイベント表!AW15)</f>
        <v/>
      </c>
      <c r="AW13" s="74" t="str">
        <f>IF(ライフイベント表!AX15="","",ライフイベント表!AX15)</f>
        <v/>
      </c>
      <c r="AX13" s="74" t="str">
        <f>IF(ライフイベント表!AY15="","",ライフイベント表!AY15)</f>
        <v/>
      </c>
      <c r="AY13" s="74" t="str">
        <f>IF(ライフイベント表!AZ15="","",ライフイベント表!AZ15)</f>
        <v/>
      </c>
      <c r="AZ13" s="74" t="str">
        <f>IF(ライフイベント表!BA15="","",ライフイベント表!BA15)</f>
        <v/>
      </c>
      <c r="BA13" s="74" t="str">
        <f>IF(ライフイベント表!BB15="","",ライフイベント表!BB15)</f>
        <v/>
      </c>
      <c r="BB13" s="74" t="str">
        <f>IF(ライフイベント表!BC15="","",ライフイベント表!BC15)</f>
        <v/>
      </c>
      <c r="BC13" s="74" t="str">
        <f>IF(ライフイベント表!BD15="","",ライフイベント表!BD15)</f>
        <v/>
      </c>
      <c r="BD13" s="74" t="str">
        <f>IF(ライフイベント表!BE15="","",ライフイベント表!BE15)</f>
        <v/>
      </c>
      <c r="BE13" s="74" t="str">
        <f>IF(ライフイベント表!BF15="","",ライフイベント表!BF15)</f>
        <v/>
      </c>
      <c r="BF13" s="74" t="str">
        <f>IF(ライフイベント表!BG15="","",ライフイベント表!BG15)</f>
        <v/>
      </c>
      <c r="BG13" s="74" t="str">
        <f>IF(ライフイベント表!BH15="","",ライフイベント表!BH15)</f>
        <v/>
      </c>
      <c r="BH13" s="74" t="str">
        <f>IF(ライフイベント表!BI15="","",ライフイベント表!BI15)</f>
        <v/>
      </c>
      <c r="BI13" s="74" t="str">
        <f>IF(ライフイベント表!BJ15="","",ライフイベント表!BJ15)</f>
        <v/>
      </c>
      <c r="BJ13" s="74" t="str">
        <f>IF(ライフイベント表!BK15="","",ライフイベント表!BK15)</f>
        <v/>
      </c>
      <c r="BK13" s="74" t="str">
        <f>IF(ライフイベント表!BL15="","",ライフイベント表!BL15)</f>
        <v/>
      </c>
      <c r="BL13" s="74" t="str">
        <f>IF(ライフイベント表!BM15="","",ライフイベント表!BM15)</f>
        <v/>
      </c>
      <c r="BM13" s="74" t="str">
        <f>IF(ライフイベント表!BN15="","",ライフイベント表!BN15)</f>
        <v/>
      </c>
      <c r="BN13" s="74" t="str">
        <f>IF(ライフイベント表!BO15="","",ライフイベント表!BO15)</f>
        <v/>
      </c>
      <c r="BO13" s="74" t="str">
        <f>IF(ライフイベント表!BP15="","",ライフイベント表!BP15)</f>
        <v/>
      </c>
      <c r="BP13" s="74" t="str">
        <f>IF(ライフイベント表!BQ15="","",ライフイベント表!BQ15)</f>
        <v/>
      </c>
      <c r="BQ13" s="74" t="str">
        <f>IF(ライフイベント表!BR15="","",ライフイベント表!BR15)</f>
        <v/>
      </c>
      <c r="BR13" s="74" t="str">
        <f>IF(ライフイベント表!BS15="","",ライフイベント表!BS15)</f>
        <v/>
      </c>
      <c r="BS13" s="74" t="str">
        <f>IF(ライフイベント表!BT15="","",ライフイベント表!BT15)</f>
        <v/>
      </c>
      <c r="BT13" s="74" t="str">
        <f>IF(ライフイベント表!BU15="","",ライフイベント表!BU15)</f>
        <v/>
      </c>
      <c r="BU13" s="74" t="str">
        <f>IF(ライフイベント表!BV15="","",ライフイベント表!BV15)</f>
        <v/>
      </c>
      <c r="BV13" s="74" t="str">
        <f>IF(ライフイベント表!BW15="","",ライフイベント表!BW15)</f>
        <v/>
      </c>
      <c r="BW13" s="74" t="str">
        <f>IF(ライフイベント表!BX15="","",ライフイベント表!BX15)</f>
        <v/>
      </c>
      <c r="BX13" s="74" t="str">
        <f>IF(ライフイベント表!BY15="","",ライフイベント表!BY15)</f>
        <v/>
      </c>
      <c r="BY13" s="74" t="str">
        <f>IF(ライフイベント表!BZ15="","",ライフイベント表!BZ15)</f>
        <v/>
      </c>
      <c r="BZ13" s="74" t="str">
        <f>IF(ライフイベント表!CA15="","",ライフイベント表!CA15)</f>
        <v/>
      </c>
      <c r="CA13" s="74" t="str">
        <f>IF(ライフイベント表!CB15="","",ライフイベント表!CB15)</f>
        <v/>
      </c>
      <c r="CB13" s="74" t="str">
        <f>IF(ライフイベント表!CC15="","",ライフイベント表!CC15)</f>
        <v/>
      </c>
      <c r="CC13" s="74" t="str">
        <f>IF(ライフイベント表!CD15="","",ライフイベント表!CD15)</f>
        <v/>
      </c>
      <c r="CD13" s="74" t="str">
        <f>IF(ライフイベント表!CE15="","",ライフイベント表!CE15)</f>
        <v/>
      </c>
      <c r="CE13" s="74" t="str">
        <f>IF(ライフイベント表!CF15="","",ライフイベント表!CF15)</f>
        <v/>
      </c>
      <c r="CF13" s="74" t="str">
        <f>IF(ライフイベント表!CG15="","",ライフイベント表!CG15)</f>
        <v/>
      </c>
      <c r="CG13" s="74" t="str">
        <f>IF(ライフイベント表!CH15="","",ライフイベント表!CH15)</f>
        <v/>
      </c>
      <c r="CH13" s="74" t="str">
        <f>IF(ライフイベント表!CI15="","",ライフイベント表!CI15)</f>
        <v/>
      </c>
      <c r="CI13" s="74" t="str">
        <f>IF(ライフイベント表!CJ15="","",ライフイベント表!CJ15)</f>
        <v/>
      </c>
      <c r="CJ13" s="74" t="str">
        <f>IF(ライフイベント表!CK15="","",ライフイベント表!CK15)</f>
        <v/>
      </c>
      <c r="CK13" s="74" t="str">
        <f>IF(ライフイベント表!CL15="","",ライフイベント表!CL15)</f>
        <v/>
      </c>
      <c r="CL13" s="74" t="str">
        <f>IF(ライフイベント表!CM15="","",ライフイベント表!CM15)</f>
        <v/>
      </c>
      <c r="CM13" s="74" t="str">
        <f>IF(ライフイベント表!CN15="","",ライフイベント表!CN15)</f>
        <v/>
      </c>
      <c r="CN13" s="74" t="str">
        <f>IF(ライフイベント表!CO15="","",ライフイベント表!CO15)</f>
        <v/>
      </c>
      <c r="CO13" s="74" t="str">
        <f>IF(ライフイベント表!CP15="","",ライフイベント表!CP15)</f>
        <v/>
      </c>
      <c r="CP13" s="74" t="str">
        <f>IF(ライフイベント表!CQ15="","",ライフイベント表!CQ15)</f>
        <v/>
      </c>
      <c r="CQ13" s="74" t="str">
        <f>IF(ライフイベント表!CR15="","",ライフイベント表!CR15)</f>
        <v/>
      </c>
      <c r="CR13" s="74" t="str">
        <f>IF(ライフイベント表!CS15="","",ライフイベント表!CS15)</f>
        <v/>
      </c>
      <c r="CS13" s="74" t="str">
        <f>IF(ライフイベント表!CT15="","",ライフイベント表!CT15)</f>
        <v/>
      </c>
      <c r="CT13" s="74" t="str">
        <f>IF(ライフイベント表!CU15="","",ライフイベント表!CU15)</f>
        <v/>
      </c>
      <c r="CU13" s="74" t="str">
        <f>IF(ライフイベント表!CV15="","",ライフイベント表!CV15)</f>
        <v/>
      </c>
      <c r="CV13" s="74" t="str">
        <f>IF(ライフイベント表!CW15="","",ライフイベント表!CW15)</f>
        <v/>
      </c>
      <c r="CW13" s="74" t="str">
        <f>IF(ライフイベント表!CX15="","",ライフイベント表!CX15)</f>
        <v/>
      </c>
      <c r="CX13" s="74" t="str">
        <f>IF(ライフイベント表!CY15="","",ライフイベント表!CY15)</f>
        <v/>
      </c>
      <c r="CY13" s="74" t="str">
        <f>IF(ライフイベント表!CZ15="","",ライフイベント表!CZ15)</f>
        <v/>
      </c>
      <c r="CZ13" s="74" t="str">
        <f>IF(ライフイベント表!DA15="","",ライフイベント表!DA15)</f>
        <v/>
      </c>
      <c r="DA13" s="74" t="str">
        <f>IF(ライフイベント表!DB15="","",ライフイベント表!DB15)</f>
        <v/>
      </c>
      <c r="DB13" s="74" t="str">
        <f>IF(ライフイベント表!DC15="","",ライフイベント表!DC15)</f>
        <v/>
      </c>
    </row>
    <row r="14" spans="2:106" ht="25" customHeight="1">
      <c r="B14" s="503"/>
      <c r="C14" s="476"/>
      <c r="D14" s="477"/>
      <c r="E14" s="478"/>
      <c r="F14" s="74" t="str">
        <f>IF(ライフイベント表!G19="","",ライフイベント表!G19)</f>
        <v/>
      </c>
      <c r="G14" s="74" t="str">
        <f>IF(ライフイベント表!H19="","",ライフイベント表!H19)</f>
        <v/>
      </c>
      <c r="H14" s="74" t="str">
        <f>IF(ライフイベント表!I19="","",ライフイベント表!I19)</f>
        <v/>
      </c>
      <c r="I14" s="74" t="str">
        <f>IF(ライフイベント表!J19="","",ライフイベント表!J19)</f>
        <v/>
      </c>
      <c r="J14" s="74" t="str">
        <f>IF(ライフイベント表!K19="","",ライフイベント表!K19)</f>
        <v/>
      </c>
      <c r="K14" s="74" t="str">
        <f>IF(ライフイベント表!L19="","",ライフイベント表!L19)</f>
        <v/>
      </c>
      <c r="L14" s="74" t="str">
        <f>IF(ライフイベント表!M19="","",ライフイベント表!M19)</f>
        <v/>
      </c>
      <c r="M14" s="74" t="str">
        <f>IF(ライフイベント表!N19="","",ライフイベント表!N19)</f>
        <v>長男小学入学</v>
      </c>
      <c r="N14" s="74" t="str">
        <f>IF(ライフイベント表!O19="","",ライフイベント表!O19)</f>
        <v/>
      </c>
      <c r="O14" s="74" t="str">
        <f>IF(ライフイベント表!P19="","",ライフイベント表!P19)</f>
        <v/>
      </c>
      <c r="P14" s="74" t="str">
        <f>IF(ライフイベント表!Q19="","",ライフイベント表!Q19)</f>
        <v/>
      </c>
      <c r="Q14" s="74" t="str">
        <f>IF(ライフイベント表!R19="","",ライフイベント表!R19)</f>
        <v/>
      </c>
      <c r="R14" s="74" t="str">
        <f>IF(ライフイベント表!S19="","",ライフイベント表!S19)</f>
        <v/>
      </c>
      <c r="S14" s="74" t="str">
        <f>IF(ライフイベント表!T19="","",ライフイベント表!T19)</f>
        <v>長男中学入学</v>
      </c>
      <c r="T14" s="74" t="str">
        <f>IF(ライフイベント表!U19="","",ライフイベント表!U19)</f>
        <v/>
      </c>
      <c r="U14" s="74" t="str">
        <f>IF(ライフイベント表!V19="","",ライフイベント表!V19)</f>
        <v/>
      </c>
      <c r="V14" s="74" t="str">
        <f>IF(ライフイベント表!W19="","",ライフイベント表!W19)</f>
        <v>長男高校入学</v>
      </c>
      <c r="W14" s="74" t="str">
        <f>IF(ライフイベント表!X19="","",ライフイベント表!X19)</f>
        <v/>
      </c>
      <c r="X14" s="74" t="str">
        <f>IF(ライフイベント表!Y19="","",ライフイベント表!Y19)</f>
        <v/>
      </c>
      <c r="Y14" s="74" t="str">
        <f>IF(ライフイベント表!Z19="","",ライフイベント表!Z19)</f>
        <v>長男大学入学</v>
      </c>
      <c r="Z14" s="74" t="str">
        <f>IF(ライフイベント表!AA19="","",ライフイベント表!AA19)</f>
        <v/>
      </c>
      <c r="AA14" s="74" t="str">
        <f>IF(ライフイベント表!AB19="","",ライフイベント表!AB19)</f>
        <v/>
      </c>
      <c r="AB14" s="74" t="str">
        <f>IF(ライフイベント表!AC19="","",ライフイベント表!AC19)</f>
        <v/>
      </c>
      <c r="AC14" s="74" t="str">
        <f>IF(ライフイベント表!AD19="","",ライフイベント表!AD19)</f>
        <v>長男院進学</v>
      </c>
      <c r="AD14" s="74" t="str">
        <f>IF(ライフイベント表!AE19="","",ライフイベント表!AE19)</f>
        <v/>
      </c>
      <c r="AE14" s="74" t="str">
        <f>IF(ライフイベント表!AF19="","",ライフイベント表!AF19)</f>
        <v/>
      </c>
      <c r="AF14" s="74" t="str">
        <f>IF(ライフイベント表!AG19="","",ライフイベント表!AG19)</f>
        <v/>
      </c>
      <c r="AG14" s="74" t="str">
        <f>IF(ライフイベント表!AH19="","",ライフイベント表!AH19)</f>
        <v/>
      </c>
      <c r="AH14" s="74" t="str">
        <f>IF(ライフイベント表!AI19="","",ライフイベント表!AI19)</f>
        <v/>
      </c>
      <c r="AI14" s="74" t="str">
        <f>IF(ライフイベント表!AJ19="","",ライフイベント表!AJ19)</f>
        <v/>
      </c>
      <c r="AJ14" s="74" t="str">
        <f>IF(ライフイベント表!AK19="","",ライフイベント表!AK19)</f>
        <v/>
      </c>
      <c r="AK14" s="74" t="str">
        <f>IF(ライフイベント表!AL19="","",ライフイベント表!AL19)</f>
        <v/>
      </c>
      <c r="AL14" s="74" t="str">
        <f>IF(ライフイベント表!AM19="","",ライフイベント表!AM19)</f>
        <v/>
      </c>
      <c r="AM14" s="74" t="str">
        <f>IF(ライフイベント表!AN19="","",ライフイベント表!AN19)</f>
        <v/>
      </c>
      <c r="AN14" s="74" t="str">
        <f>IF(ライフイベント表!AO19="","",ライフイベント表!AO19)</f>
        <v/>
      </c>
      <c r="AO14" s="74" t="str">
        <f>IF(ライフイベント表!AP19="","",ライフイベント表!AP19)</f>
        <v/>
      </c>
      <c r="AP14" s="74" t="str">
        <f>IF(ライフイベント表!AQ19="","",ライフイベント表!AQ19)</f>
        <v/>
      </c>
      <c r="AQ14" s="74" t="str">
        <f>IF(ライフイベント表!AR19="","",ライフイベント表!AR19)</f>
        <v/>
      </c>
      <c r="AR14" s="74" t="str">
        <f>IF(ライフイベント表!AS19="","",ライフイベント表!AS19)</f>
        <v/>
      </c>
      <c r="AS14" s="74" t="str">
        <f>IF(ライフイベント表!AT19="","",ライフイベント表!AT19)</f>
        <v/>
      </c>
      <c r="AT14" s="74" t="str">
        <f>IF(ライフイベント表!AU19="","",ライフイベント表!AU19)</f>
        <v/>
      </c>
      <c r="AU14" s="74" t="str">
        <f>IF(ライフイベント表!AV19="","",ライフイベント表!AV19)</f>
        <v/>
      </c>
      <c r="AV14" s="74" t="str">
        <f>IF(ライフイベント表!AW19="","",ライフイベント表!AW19)</f>
        <v/>
      </c>
      <c r="AW14" s="74" t="str">
        <f>IF(ライフイベント表!AX19="","",ライフイベント表!AX19)</f>
        <v/>
      </c>
      <c r="AX14" s="74" t="str">
        <f>IF(ライフイベント表!AY19="","",ライフイベント表!AY19)</f>
        <v/>
      </c>
      <c r="AY14" s="74" t="str">
        <f>IF(ライフイベント表!AZ19="","",ライフイベント表!AZ19)</f>
        <v/>
      </c>
      <c r="AZ14" s="74" t="str">
        <f>IF(ライフイベント表!BA19="","",ライフイベント表!BA19)</f>
        <v/>
      </c>
      <c r="BA14" s="74" t="str">
        <f>IF(ライフイベント表!BB19="","",ライフイベント表!BB19)</f>
        <v/>
      </c>
      <c r="BB14" s="74" t="str">
        <f>IF(ライフイベント表!BC19="","",ライフイベント表!BC19)</f>
        <v/>
      </c>
      <c r="BC14" s="74" t="str">
        <f>IF(ライフイベント表!BD19="","",ライフイベント表!BD19)</f>
        <v/>
      </c>
      <c r="BD14" s="74" t="str">
        <f>IF(ライフイベント表!BE19="","",ライフイベント表!BE19)</f>
        <v/>
      </c>
      <c r="BE14" s="74" t="str">
        <f>IF(ライフイベント表!BF19="","",ライフイベント表!BF19)</f>
        <v/>
      </c>
      <c r="BF14" s="74" t="str">
        <f>IF(ライフイベント表!BG19="","",ライフイベント表!BG19)</f>
        <v/>
      </c>
      <c r="BG14" s="74" t="str">
        <f>IF(ライフイベント表!BH19="","",ライフイベント表!BH19)</f>
        <v/>
      </c>
      <c r="BH14" s="74" t="str">
        <f>IF(ライフイベント表!BI19="","",ライフイベント表!BI19)</f>
        <v/>
      </c>
      <c r="BI14" s="74" t="str">
        <f>IF(ライフイベント表!BJ19="","",ライフイベント表!BJ19)</f>
        <v/>
      </c>
      <c r="BJ14" s="74" t="str">
        <f>IF(ライフイベント表!BK19="","",ライフイベント表!BK19)</f>
        <v/>
      </c>
      <c r="BK14" s="74" t="str">
        <f>IF(ライフイベント表!BL19="","",ライフイベント表!BL19)</f>
        <v/>
      </c>
      <c r="BL14" s="74" t="str">
        <f>IF(ライフイベント表!BM19="","",ライフイベント表!BM19)</f>
        <v/>
      </c>
      <c r="BM14" s="74" t="str">
        <f>IF(ライフイベント表!BN19="","",ライフイベント表!BN19)</f>
        <v/>
      </c>
      <c r="BN14" s="74" t="str">
        <f>IF(ライフイベント表!BO19="","",ライフイベント表!BO19)</f>
        <v/>
      </c>
      <c r="BO14" s="74" t="str">
        <f>IF(ライフイベント表!BP19="","",ライフイベント表!BP19)</f>
        <v/>
      </c>
      <c r="BP14" s="74" t="str">
        <f>IF(ライフイベント表!BQ19="","",ライフイベント表!BQ19)</f>
        <v/>
      </c>
      <c r="BQ14" s="74" t="str">
        <f>IF(ライフイベント表!BR19="","",ライフイベント表!BR19)</f>
        <v/>
      </c>
      <c r="BR14" s="74" t="str">
        <f>IF(ライフイベント表!BS19="","",ライフイベント表!BS19)</f>
        <v/>
      </c>
      <c r="BS14" s="74" t="str">
        <f>IF(ライフイベント表!BT19="","",ライフイベント表!BT19)</f>
        <v/>
      </c>
      <c r="BT14" s="74" t="str">
        <f>IF(ライフイベント表!BU19="","",ライフイベント表!BU19)</f>
        <v/>
      </c>
      <c r="BU14" s="74" t="str">
        <f>IF(ライフイベント表!BV19="","",ライフイベント表!BV19)</f>
        <v/>
      </c>
      <c r="BV14" s="74" t="str">
        <f>IF(ライフイベント表!BW19="","",ライフイベント表!BW19)</f>
        <v/>
      </c>
      <c r="BW14" s="74" t="str">
        <f>IF(ライフイベント表!BX19="","",ライフイベント表!BX19)</f>
        <v/>
      </c>
      <c r="BX14" s="74" t="str">
        <f>IF(ライフイベント表!BY19="","",ライフイベント表!BY19)</f>
        <v/>
      </c>
      <c r="BY14" s="74" t="str">
        <f>IF(ライフイベント表!BZ19="","",ライフイベント表!BZ19)</f>
        <v/>
      </c>
      <c r="BZ14" s="74" t="str">
        <f>IF(ライフイベント表!CA19="","",ライフイベント表!CA19)</f>
        <v/>
      </c>
      <c r="CA14" s="74" t="str">
        <f>IF(ライフイベント表!CB19="","",ライフイベント表!CB19)</f>
        <v/>
      </c>
      <c r="CB14" s="74" t="str">
        <f>IF(ライフイベント表!CC19="","",ライフイベント表!CC19)</f>
        <v/>
      </c>
      <c r="CC14" s="74" t="str">
        <f>IF(ライフイベント表!CD19="","",ライフイベント表!CD19)</f>
        <v/>
      </c>
      <c r="CD14" s="74" t="str">
        <f>IF(ライフイベント表!CE19="","",ライフイベント表!CE19)</f>
        <v/>
      </c>
      <c r="CE14" s="74" t="str">
        <f>IF(ライフイベント表!CF19="","",ライフイベント表!CF19)</f>
        <v/>
      </c>
      <c r="CF14" s="74" t="str">
        <f>IF(ライフイベント表!CG19="","",ライフイベント表!CG19)</f>
        <v/>
      </c>
      <c r="CG14" s="74" t="str">
        <f>IF(ライフイベント表!CH19="","",ライフイベント表!CH19)</f>
        <v/>
      </c>
      <c r="CH14" s="74" t="str">
        <f>IF(ライフイベント表!CI19="","",ライフイベント表!CI19)</f>
        <v/>
      </c>
      <c r="CI14" s="74" t="str">
        <f>IF(ライフイベント表!CJ19="","",ライフイベント表!CJ19)</f>
        <v/>
      </c>
      <c r="CJ14" s="74" t="str">
        <f>IF(ライフイベント表!CK19="","",ライフイベント表!CK19)</f>
        <v/>
      </c>
      <c r="CK14" s="74" t="str">
        <f>IF(ライフイベント表!CL19="","",ライフイベント表!CL19)</f>
        <v/>
      </c>
      <c r="CL14" s="74" t="str">
        <f>IF(ライフイベント表!CM19="","",ライフイベント表!CM19)</f>
        <v/>
      </c>
      <c r="CM14" s="74" t="str">
        <f>IF(ライフイベント表!CN19="","",ライフイベント表!CN19)</f>
        <v/>
      </c>
      <c r="CN14" s="74" t="str">
        <f>IF(ライフイベント表!CO19="","",ライフイベント表!CO19)</f>
        <v/>
      </c>
      <c r="CO14" s="74" t="str">
        <f>IF(ライフイベント表!CP19="","",ライフイベント表!CP19)</f>
        <v/>
      </c>
      <c r="CP14" s="74" t="str">
        <f>IF(ライフイベント表!CQ19="","",ライフイベント表!CQ19)</f>
        <v/>
      </c>
      <c r="CQ14" s="74" t="str">
        <f>IF(ライフイベント表!CR19="","",ライフイベント表!CR19)</f>
        <v/>
      </c>
      <c r="CR14" s="74" t="str">
        <f>IF(ライフイベント表!CS19="","",ライフイベント表!CS19)</f>
        <v/>
      </c>
      <c r="CS14" s="74" t="str">
        <f>IF(ライフイベント表!CT19="","",ライフイベント表!CT19)</f>
        <v/>
      </c>
      <c r="CT14" s="74" t="str">
        <f>IF(ライフイベント表!CU19="","",ライフイベント表!CU19)</f>
        <v/>
      </c>
      <c r="CU14" s="74" t="str">
        <f>IF(ライフイベント表!CV19="","",ライフイベント表!CV19)</f>
        <v/>
      </c>
      <c r="CV14" s="74" t="str">
        <f>IF(ライフイベント表!CW19="","",ライフイベント表!CW19)</f>
        <v/>
      </c>
      <c r="CW14" s="74" t="str">
        <f>IF(ライフイベント表!CX19="","",ライフイベント表!CX19)</f>
        <v/>
      </c>
      <c r="CX14" s="74" t="str">
        <f>IF(ライフイベント表!CY19="","",ライフイベント表!CY19)</f>
        <v/>
      </c>
      <c r="CY14" s="74" t="str">
        <f>IF(ライフイベント表!CZ19="","",ライフイベント表!CZ19)</f>
        <v/>
      </c>
      <c r="CZ14" s="74" t="str">
        <f>IF(ライフイベント表!DA19="","",ライフイベント表!DA19)</f>
        <v/>
      </c>
      <c r="DA14" s="74" t="str">
        <f>IF(ライフイベント表!DB19="","",ライフイベント表!DB19)</f>
        <v/>
      </c>
      <c r="DB14" s="74" t="str">
        <f>IF(ライフイベント表!DC19="","",ライフイベント表!DC19)</f>
        <v/>
      </c>
    </row>
    <row r="15" spans="2:106" ht="25" customHeight="1">
      <c r="B15" s="503"/>
      <c r="C15" s="476"/>
      <c r="D15" s="477"/>
      <c r="E15" s="478"/>
      <c r="F15" s="74" t="str">
        <f>IF(ライフイベント表!G23="","",ライフイベント表!G23)</f>
        <v/>
      </c>
      <c r="G15" s="74" t="str">
        <f>IF(ライフイベント表!H23="","",ライフイベント表!H23)</f>
        <v/>
      </c>
      <c r="H15" s="74" t="str">
        <f>IF(ライフイベント表!I23="","",ライフイベント表!I23)</f>
        <v/>
      </c>
      <c r="I15" s="74" t="str">
        <f>IF(ライフイベント表!J23="","",ライフイベント表!J23)</f>
        <v/>
      </c>
      <c r="J15" s="74" t="str">
        <f>IF(ライフイベント表!K23="","",ライフイベント表!K23)</f>
        <v/>
      </c>
      <c r="K15" s="74" t="str">
        <f>IF(ライフイベント表!L23="","",ライフイベント表!L23)</f>
        <v/>
      </c>
      <c r="L15" s="74" t="str">
        <f>IF(ライフイベント表!M23="","",ライフイベント表!M23)</f>
        <v/>
      </c>
      <c r="M15" s="74" t="str">
        <f>IF(ライフイベント表!N23="","",ライフイベント表!N23)</f>
        <v/>
      </c>
      <c r="N15" s="74" t="str">
        <f>IF(ライフイベント表!O23="","",ライフイベント表!O23)</f>
        <v/>
      </c>
      <c r="O15" s="74" t="str">
        <f>IF(ライフイベント表!P23="","",ライフイベント表!P23)</f>
        <v/>
      </c>
      <c r="P15" s="74" t="str">
        <f>IF(ライフイベント表!Q23="","",ライフイベント表!Q23)</f>
        <v/>
      </c>
      <c r="Q15" s="74" t="str">
        <f>IF(ライフイベント表!R23="","",ライフイベント表!R23)</f>
        <v/>
      </c>
      <c r="R15" s="74" t="str">
        <f>IF(ライフイベント表!S23="","",ライフイベント表!S23)</f>
        <v/>
      </c>
      <c r="S15" s="74" t="str">
        <f>IF(ライフイベント表!T23="","",ライフイベント表!T23)</f>
        <v/>
      </c>
      <c r="T15" s="74" t="str">
        <f>IF(ライフイベント表!U23="","",ライフイベント表!U23)</f>
        <v/>
      </c>
      <c r="U15" s="74" t="str">
        <f>IF(ライフイベント表!V23="","",ライフイベント表!V23)</f>
        <v/>
      </c>
      <c r="V15" s="74" t="str">
        <f>IF(ライフイベント表!W23="","",ライフイベント表!W23)</f>
        <v/>
      </c>
      <c r="W15" s="74" t="str">
        <f>IF(ライフイベント表!X23="","",ライフイベント表!X23)</f>
        <v/>
      </c>
      <c r="X15" s="74" t="str">
        <f>IF(ライフイベント表!Y23="","",ライフイベント表!Y23)</f>
        <v/>
      </c>
      <c r="Y15" s="74" t="str">
        <f>IF(ライフイベント表!Z23="","",ライフイベント表!Z23)</f>
        <v/>
      </c>
      <c r="Z15" s="74" t="str">
        <f>IF(ライフイベント表!AA23="","",ライフイベント表!AA23)</f>
        <v/>
      </c>
      <c r="AA15" s="74" t="str">
        <f>IF(ライフイベント表!AB23="","",ライフイベント表!AB23)</f>
        <v/>
      </c>
      <c r="AB15" s="74" t="str">
        <f>IF(ライフイベント表!AC23="","",ライフイベント表!AC23)</f>
        <v/>
      </c>
      <c r="AC15" s="74" t="str">
        <f>IF(ライフイベント表!AD23="","",ライフイベント表!AD23)</f>
        <v/>
      </c>
      <c r="AD15" s="74" t="str">
        <f>IF(ライフイベント表!AE23="","",ライフイベント表!AE23)</f>
        <v/>
      </c>
      <c r="AE15" s="74" t="str">
        <f>IF(ライフイベント表!AF23="","",ライフイベント表!AF23)</f>
        <v>車買替</v>
      </c>
      <c r="AF15" s="74" t="str">
        <f>IF(ライフイベント表!AG23="","",ライフイベント表!AG23)</f>
        <v/>
      </c>
      <c r="AG15" s="74" t="str">
        <f>IF(ライフイベント表!AH23="","",ライフイベント表!AH23)</f>
        <v/>
      </c>
      <c r="AH15" s="74" t="str">
        <f>IF(ライフイベント表!AI23="","",ライフイベント表!AI23)</f>
        <v/>
      </c>
      <c r="AI15" s="74" t="str">
        <f>IF(ライフイベント表!AJ23="","",ライフイベント表!AJ23)</f>
        <v/>
      </c>
      <c r="AJ15" s="74" t="str">
        <f>IF(ライフイベント表!AK23="","",ライフイベント表!AK23)</f>
        <v/>
      </c>
      <c r="AK15" s="74" t="str">
        <f>IF(ライフイベント表!AL23="","",ライフイベント表!AL23)</f>
        <v/>
      </c>
      <c r="AL15" s="74" t="str">
        <f>IF(ライフイベント表!AM23="","",ライフイベント表!AM23)</f>
        <v/>
      </c>
      <c r="AM15" s="74" t="str">
        <f>IF(ライフイベント表!AN23="","",ライフイベント表!AN23)</f>
        <v/>
      </c>
      <c r="AN15" s="74" t="str">
        <f>IF(ライフイベント表!AO23="","",ライフイベント表!AO23)</f>
        <v/>
      </c>
      <c r="AO15" s="74" t="str">
        <f>IF(ライフイベント表!AP23="","",ライフイベント表!AP23)</f>
        <v/>
      </c>
      <c r="AP15" s="74" t="str">
        <f>IF(ライフイベント表!AQ23="","",ライフイベント表!AQ23)</f>
        <v/>
      </c>
      <c r="AQ15" s="74" t="str">
        <f>IF(ライフイベント表!AR23="","",ライフイベント表!AR23)</f>
        <v/>
      </c>
      <c r="AR15" s="74" t="str">
        <f>IF(ライフイベント表!AS23="","",ライフイベント表!AS23)</f>
        <v/>
      </c>
      <c r="AS15" s="74" t="str">
        <f>IF(ライフイベント表!AT23="","",ライフイベント表!AT23)</f>
        <v/>
      </c>
      <c r="AT15" s="74" t="str">
        <f>IF(ライフイベント表!AU23="","",ライフイベント表!AU23)</f>
        <v/>
      </c>
      <c r="AU15" s="74" t="str">
        <f>IF(ライフイベント表!AV23="","",ライフイベント表!AV23)</f>
        <v/>
      </c>
      <c r="AV15" s="74" t="str">
        <f>IF(ライフイベント表!AW23="","",ライフイベント表!AW23)</f>
        <v/>
      </c>
      <c r="AW15" s="74" t="str">
        <f>IF(ライフイベント表!AX23="","",ライフイベント表!AX23)</f>
        <v/>
      </c>
      <c r="AX15" s="74" t="str">
        <f>IF(ライフイベント表!AY23="","",ライフイベント表!AY23)</f>
        <v/>
      </c>
      <c r="AY15" s="74" t="str">
        <f>IF(ライフイベント表!AZ23="","",ライフイベント表!AZ23)</f>
        <v/>
      </c>
      <c r="AZ15" s="74" t="str">
        <f>IF(ライフイベント表!BA23="","",ライフイベント表!BA23)</f>
        <v/>
      </c>
      <c r="BA15" s="74" t="str">
        <f>IF(ライフイベント表!BB23="","",ライフイベント表!BB23)</f>
        <v/>
      </c>
      <c r="BB15" s="74" t="str">
        <f>IF(ライフイベント表!BC23="","",ライフイベント表!BC23)</f>
        <v/>
      </c>
      <c r="BC15" s="74" t="str">
        <f>IF(ライフイベント表!BD23="","",ライフイベント表!BD23)</f>
        <v/>
      </c>
      <c r="BD15" s="74" t="str">
        <f>IF(ライフイベント表!BE23="","",ライフイベント表!BE23)</f>
        <v/>
      </c>
      <c r="BE15" s="74" t="str">
        <f>IF(ライフイベント表!BF23="","",ライフイベント表!BF23)</f>
        <v/>
      </c>
      <c r="BF15" s="74" t="str">
        <f>IF(ライフイベント表!BG23="","",ライフイベント表!BG23)</f>
        <v/>
      </c>
      <c r="BG15" s="74" t="str">
        <f>IF(ライフイベント表!BH23="","",ライフイベント表!BH23)</f>
        <v/>
      </c>
      <c r="BH15" s="74" t="str">
        <f>IF(ライフイベント表!BI23="","",ライフイベント表!BI23)</f>
        <v/>
      </c>
      <c r="BI15" s="74" t="str">
        <f>IF(ライフイベント表!BJ23="","",ライフイベント表!BJ23)</f>
        <v/>
      </c>
      <c r="BJ15" s="74" t="str">
        <f>IF(ライフイベント表!BK23="","",ライフイベント表!BK23)</f>
        <v/>
      </c>
      <c r="BK15" s="74" t="str">
        <f>IF(ライフイベント表!BL23="","",ライフイベント表!BL23)</f>
        <v/>
      </c>
      <c r="BL15" s="74" t="str">
        <f>IF(ライフイベント表!BM23="","",ライフイベント表!BM23)</f>
        <v/>
      </c>
      <c r="BM15" s="74" t="str">
        <f>IF(ライフイベント表!BN23="","",ライフイベント表!BN23)</f>
        <v/>
      </c>
      <c r="BN15" s="74" t="str">
        <f>IF(ライフイベント表!BO23="","",ライフイベント表!BO23)</f>
        <v/>
      </c>
      <c r="BO15" s="74" t="str">
        <f>IF(ライフイベント表!BP23="","",ライフイベント表!BP23)</f>
        <v/>
      </c>
      <c r="BP15" s="74" t="str">
        <f>IF(ライフイベント表!BQ23="","",ライフイベント表!BQ23)</f>
        <v/>
      </c>
      <c r="BQ15" s="74" t="str">
        <f>IF(ライフイベント表!BR23="","",ライフイベント表!BR23)</f>
        <v/>
      </c>
      <c r="BR15" s="74" t="str">
        <f>IF(ライフイベント表!BS23="","",ライフイベント表!BS23)</f>
        <v/>
      </c>
      <c r="BS15" s="74" t="str">
        <f>IF(ライフイベント表!BT23="","",ライフイベント表!BT23)</f>
        <v/>
      </c>
      <c r="BT15" s="74" t="str">
        <f>IF(ライフイベント表!BU23="","",ライフイベント表!BU23)</f>
        <v/>
      </c>
      <c r="BU15" s="74" t="str">
        <f>IF(ライフイベント表!BV23="","",ライフイベント表!BV23)</f>
        <v/>
      </c>
      <c r="BV15" s="74" t="str">
        <f>IF(ライフイベント表!BW23="","",ライフイベント表!BW23)</f>
        <v/>
      </c>
      <c r="BW15" s="74" t="str">
        <f>IF(ライフイベント表!BX23="","",ライフイベント表!BX23)</f>
        <v/>
      </c>
      <c r="BX15" s="74" t="str">
        <f>IF(ライフイベント表!BY23="","",ライフイベント表!BY23)</f>
        <v/>
      </c>
      <c r="BY15" s="74" t="str">
        <f>IF(ライフイベント表!BZ23="","",ライフイベント表!BZ23)</f>
        <v/>
      </c>
      <c r="BZ15" s="74" t="str">
        <f>IF(ライフイベント表!CA23="","",ライフイベント表!CA23)</f>
        <v/>
      </c>
      <c r="CA15" s="74" t="str">
        <f>IF(ライフイベント表!CB23="","",ライフイベント表!CB23)</f>
        <v/>
      </c>
      <c r="CB15" s="74" t="str">
        <f>IF(ライフイベント表!CC23="","",ライフイベント表!CC23)</f>
        <v/>
      </c>
      <c r="CC15" s="74" t="str">
        <f>IF(ライフイベント表!CD23="","",ライフイベント表!CD23)</f>
        <v/>
      </c>
      <c r="CD15" s="74" t="str">
        <f>IF(ライフイベント表!CE23="","",ライフイベント表!CE23)</f>
        <v/>
      </c>
      <c r="CE15" s="74" t="str">
        <f>IF(ライフイベント表!CF23="","",ライフイベント表!CF23)</f>
        <v/>
      </c>
      <c r="CF15" s="74" t="str">
        <f>IF(ライフイベント表!CG23="","",ライフイベント表!CG23)</f>
        <v/>
      </c>
      <c r="CG15" s="74" t="str">
        <f>IF(ライフイベント表!CH23="","",ライフイベント表!CH23)</f>
        <v/>
      </c>
      <c r="CH15" s="74" t="str">
        <f>IF(ライフイベント表!CI23="","",ライフイベント表!CI23)</f>
        <v/>
      </c>
      <c r="CI15" s="74" t="str">
        <f>IF(ライフイベント表!CJ23="","",ライフイベント表!CJ23)</f>
        <v/>
      </c>
      <c r="CJ15" s="74" t="str">
        <f>IF(ライフイベント表!CK23="","",ライフイベント表!CK23)</f>
        <v/>
      </c>
      <c r="CK15" s="74" t="str">
        <f>IF(ライフイベント表!CL23="","",ライフイベント表!CL23)</f>
        <v/>
      </c>
      <c r="CL15" s="74" t="str">
        <f>IF(ライフイベント表!CM23="","",ライフイベント表!CM23)</f>
        <v/>
      </c>
      <c r="CM15" s="74" t="str">
        <f>IF(ライフイベント表!CN23="","",ライフイベント表!CN23)</f>
        <v/>
      </c>
      <c r="CN15" s="74" t="str">
        <f>IF(ライフイベント表!CO23="","",ライフイベント表!CO23)</f>
        <v/>
      </c>
      <c r="CO15" s="74" t="str">
        <f>IF(ライフイベント表!CP23="","",ライフイベント表!CP23)</f>
        <v/>
      </c>
      <c r="CP15" s="74" t="str">
        <f>IF(ライフイベント表!CQ23="","",ライフイベント表!CQ23)</f>
        <v/>
      </c>
      <c r="CQ15" s="74" t="str">
        <f>IF(ライフイベント表!CR23="","",ライフイベント表!CR23)</f>
        <v/>
      </c>
      <c r="CR15" s="74" t="str">
        <f>IF(ライフイベント表!CS23="","",ライフイベント表!CS23)</f>
        <v/>
      </c>
      <c r="CS15" s="74" t="str">
        <f>IF(ライフイベント表!CT23="","",ライフイベント表!CT23)</f>
        <v/>
      </c>
      <c r="CT15" s="74" t="str">
        <f>IF(ライフイベント表!CU23="","",ライフイベント表!CU23)</f>
        <v/>
      </c>
      <c r="CU15" s="74" t="str">
        <f>IF(ライフイベント表!CV23="","",ライフイベント表!CV23)</f>
        <v/>
      </c>
      <c r="CV15" s="74" t="str">
        <f>IF(ライフイベント表!CW23="","",ライフイベント表!CW23)</f>
        <v/>
      </c>
      <c r="CW15" s="74" t="str">
        <f>IF(ライフイベント表!CX23="","",ライフイベント表!CX23)</f>
        <v/>
      </c>
      <c r="CX15" s="74" t="str">
        <f>IF(ライフイベント表!CY23="","",ライフイベント表!CY23)</f>
        <v/>
      </c>
      <c r="CY15" s="74" t="str">
        <f>IF(ライフイベント表!CZ23="","",ライフイベント表!CZ23)</f>
        <v/>
      </c>
      <c r="CZ15" s="74" t="str">
        <f>IF(ライフイベント表!DA23="","",ライフイベント表!DA23)</f>
        <v/>
      </c>
      <c r="DA15" s="74" t="str">
        <f>IF(ライフイベント表!DB23="","",ライフイベント表!DB23)</f>
        <v/>
      </c>
      <c r="DB15" s="74" t="str">
        <f>IF(ライフイベント表!DC23="","",ライフイベント表!DC23)</f>
        <v/>
      </c>
    </row>
    <row r="16" spans="2:106" ht="25" customHeight="1">
      <c r="B16" s="503"/>
      <c r="C16" s="479" t="s">
        <v>618</v>
      </c>
      <c r="D16" s="480"/>
      <c r="E16" s="481"/>
      <c r="F16" s="75" t="str">
        <f>IF(ライフイベント表!G27="","",ライフイベント表!G27)</f>
        <v/>
      </c>
      <c r="G16" s="75" t="str">
        <f>IF(ライフイベント表!H27="","",ライフイベント表!H27)</f>
        <v/>
      </c>
      <c r="H16" s="75" t="str">
        <f>IF(ライフイベント表!I27="","",ライフイベント表!I27)</f>
        <v/>
      </c>
      <c r="I16" s="75" t="str">
        <f>IF(ライフイベント表!J27="","",ライフイベント表!J27)</f>
        <v/>
      </c>
      <c r="J16" s="75" t="str">
        <f>IF(ライフイベント表!K27="","",ライフイベント表!K27)</f>
        <v/>
      </c>
      <c r="K16" s="75" t="str">
        <f>IF(ライフイベント表!L27="","",ライフイベント表!L27)</f>
        <v/>
      </c>
      <c r="L16" s="75" t="str">
        <f>IF(ライフイベント表!M27="","",ライフイベント表!M27)</f>
        <v/>
      </c>
      <c r="M16" s="75" t="str">
        <f>IF(ライフイベント表!N27="","",ライフイベント表!N27)</f>
        <v/>
      </c>
      <c r="N16" s="75" t="str">
        <f>IF(ライフイベント表!O27="","",ライフイベント表!O27)</f>
        <v/>
      </c>
      <c r="O16" s="75" t="str">
        <f>IF(ライフイベント表!P27="","",ライフイベント表!P27)</f>
        <v/>
      </c>
      <c r="P16" s="75" t="str">
        <f>IF(ライフイベント表!Q27="","",ライフイベント表!Q27)</f>
        <v/>
      </c>
      <c r="Q16" s="75" t="str">
        <f>IF(ライフイベント表!R27="","",ライフイベント表!R27)</f>
        <v/>
      </c>
      <c r="R16" s="75" t="str">
        <f>IF(ライフイベント表!S27="","",ライフイベント表!S27)</f>
        <v/>
      </c>
      <c r="S16" s="75" t="str">
        <f>IF(ライフイベント表!T27="","",ライフイベント表!T27)</f>
        <v/>
      </c>
      <c r="T16" s="75" t="str">
        <f>IF(ライフイベント表!U27="","",ライフイベント表!U27)</f>
        <v/>
      </c>
      <c r="U16" s="75" t="str">
        <f>IF(ライフイベント表!V27="","",ライフイベント表!V27)</f>
        <v/>
      </c>
      <c r="V16" s="75" t="str">
        <f>IF(ライフイベント表!W27="","",ライフイベント表!W27)</f>
        <v/>
      </c>
      <c r="W16" s="75" t="str">
        <f>IF(ライフイベント表!X27="","",ライフイベント表!X27)</f>
        <v/>
      </c>
      <c r="X16" s="75" t="str">
        <f>IF(ライフイベント表!Y27="","",ライフイベント表!Y27)</f>
        <v/>
      </c>
      <c r="Y16" s="75" t="str">
        <f>IF(ライフイベント表!Z27="","",ライフイベント表!Z27)</f>
        <v/>
      </c>
      <c r="Z16" s="75" t="str">
        <f>IF(ライフイベント表!AA27="","",ライフイベント表!AA27)</f>
        <v/>
      </c>
      <c r="AA16" s="75" t="str">
        <f>IF(ライフイベント表!AB27="","",ライフイベント表!AB27)</f>
        <v/>
      </c>
      <c r="AB16" s="75" t="str">
        <f>IF(ライフイベント表!AC27="","",ライフイベント表!AC27)</f>
        <v/>
      </c>
      <c r="AC16" s="75" t="str">
        <f>IF(ライフイベント表!AD27="","",ライフイベント表!AD27)</f>
        <v/>
      </c>
      <c r="AD16" s="75" t="str">
        <f>IF(ライフイベント表!AE27="","",ライフイベント表!AE27)</f>
        <v/>
      </c>
      <c r="AE16" s="75" t="str">
        <f>IF(ライフイベント表!AF27="","",ライフイベント表!AF27)</f>
        <v/>
      </c>
      <c r="AF16" s="75" t="str">
        <f>IF(ライフイベント表!AG27="","",ライフイベント表!AG27)</f>
        <v/>
      </c>
      <c r="AG16" s="75" t="str">
        <f>IF(ライフイベント表!AH27="","",ライフイベント表!AH27)</f>
        <v/>
      </c>
      <c r="AH16" s="75" t="str">
        <f>IF(ライフイベント表!AI27="","",ライフイベント表!AI27)</f>
        <v/>
      </c>
      <c r="AI16" s="75" t="str">
        <f>IF(ライフイベント表!AJ27="","",ライフイベント表!AJ27)</f>
        <v/>
      </c>
      <c r="AJ16" s="75" t="str">
        <f>IF(ライフイベント表!AK27="","",ライフイベント表!AK27)</f>
        <v/>
      </c>
      <c r="AK16" s="75" t="str">
        <f>IF(ライフイベント表!AL27="","",ライフイベント表!AL27)</f>
        <v/>
      </c>
      <c r="AL16" s="75" t="str">
        <f>IF(ライフイベント表!AM27="","",ライフイベント表!AM27)</f>
        <v/>
      </c>
      <c r="AM16" s="75" t="str">
        <f>IF(ライフイベント表!AN27="","",ライフイベント表!AN27)</f>
        <v/>
      </c>
      <c r="AN16" s="75" t="str">
        <f>IF(ライフイベント表!AO27="","",ライフイベント表!AO27)</f>
        <v/>
      </c>
      <c r="AO16" s="75" t="str">
        <f>IF(ライフイベント表!AP27="","",ライフイベント表!AP27)</f>
        <v/>
      </c>
      <c r="AP16" s="75" t="str">
        <f>IF(ライフイベント表!AQ27="","",ライフイベント表!AQ27)</f>
        <v/>
      </c>
      <c r="AQ16" s="75" t="str">
        <f>IF(ライフイベント表!AR27="","",ライフイベント表!AR27)</f>
        <v/>
      </c>
      <c r="AR16" s="75" t="str">
        <f>IF(ライフイベント表!AS27="","",ライフイベント表!AS27)</f>
        <v/>
      </c>
      <c r="AS16" s="75" t="str">
        <f>IF(ライフイベント表!AT27="","",ライフイベント表!AT27)</f>
        <v/>
      </c>
      <c r="AT16" s="75" t="str">
        <f>IF(ライフイベント表!AU27="","",ライフイベント表!AU27)</f>
        <v/>
      </c>
      <c r="AU16" s="75" t="str">
        <f>IF(ライフイベント表!AV27="","",ライフイベント表!AV27)</f>
        <v/>
      </c>
      <c r="AV16" s="75" t="str">
        <f>IF(ライフイベント表!AW27="","",ライフイベント表!AW27)</f>
        <v/>
      </c>
      <c r="AW16" s="75" t="str">
        <f>IF(ライフイベント表!AX27="","",ライフイベント表!AX27)</f>
        <v/>
      </c>
      <c r="AX16" s="75" t="str">
        <f>IF(ライフイベント表!AY27="","",ライフイベント表!AY27)</f>
        <v/>
      </c>
      <c r="AY16" s="75" t="str">
        <f>IF(ライフイベント表!AZ27="","",ライフイベント表!AZ27)</f>
        <v/>
      </c>
      <c r="AZ16" s="75" t="str">
        <f>IF(ライフイベント表!BA27="","",ライフイベント表!BA27)</f>
        <v/>
      </c>
      <c r="BA16" s="75" t="str">
        <f>IF(ライフイベント表!BB27="","",ライフイベント表!BB27)</f>
        <v/>
      </c>
      <c r="BB16" s="75" t="str">
        <f>IF(ライフイベント表!BC27="","",ライフイベント表!BC27)</f>
        <v/>
      </c>
      <c r="BC16" s="75" t="str">
        <f>IF(ライフイベント表!BD27="","",ライフイベント表!BD27)</f>
        <v/>
      </c>
      <c r="BD16" s="75" t="str">
        <f>IF(ライフイベント表!BE27="","",ライフイベント表!BE27)</f>
        <v/>
      </c>
      <c r="BE16" s="75" t="str">
        <f>IF(ライフイベント表!BF27="","",ライフイベント表!BF27)</f>
        <v/>
      </c>
      <c r="BF16" s="75" t="str">
        <f>IF(ライフイベント表!BG27="","",ライフイベント表!BG27)</f>
        <v/>
      </c>
      <c r="BG16" s="75" t="str">
        <f>IF(ライフイベント表!BH27="","",ライフイベント表!BH27)</f>
        <v/>
      </c>
      <c r="BH16" s="75" t="str">
        <f>IF(ライフイベント表!BI27="","",ライフイベント表!BI27)</f>
        <v/>
      </c>
      <c r="BI16" s="75" t="str">
        <f>IF(ライフイベント表!BJ27="","",ライフイベント表!BJ27)</f>
        <v/>
      </c>
      <c r="BJ16" s="75" t="str">
        <f>IF(ライフイベント表!BK27="","",ライフイベント表!BK27)</f>
        <v/>
      </c>
      <c r="BK16" s="75" t="str">
        <f>IF(ライフイベント表!BL27="","",ライフイベント表!BL27)</f>
        <v/>
      </c>
      <c r="BL16" s="75" t="str">
        <f>IF(ライフイベント表!BM27="","",ライフイベント表!BM27)</f>
        <v/>
      </c>
      <c r="BM16" s="75" t="str">
        <f>IF(ライフイベント表!BN27="","",ライフイベント表!BN27)</f>
        <v/>
      </c>
      <c r="BN16" s="75" t="str">
        <f>IF(ライフイベント表!BO27="","",ライフイベント表!BO27)</f>
        <v/>
      </c>
      <c r="BO16" s="75" t="str">
        <f>IF(ライフイベント表!BP27="","",ライフイベント表!BP27)</f>
        <v/>
      </c>
      <c r="BP16" s="75" t="str">
        <f>IF(ライフイベント表!BQ27="","",ライフイベント表!BQ27)</f>
        <v/>
      </c>
      <c r="BQ16" s="75" t="str">
        <f>IF(ライフイベント表!BR27="","",ライフイベント表!BR27)</f>
        <v/>
      </c>
      <c r="BR16" s="75" t="str">
        <f>IF(ライフイベント表!BS27="","",ライフイベント表!BS27)</f>
        <v/>
      </c>
      <c r="BS16" s="75" t="str">
        <f>IF(ライフイベント表!BT27="","",ライフイベント表!BT27)</f>
        <v/>
      </c>
      <c r="BT16" s="75" t="str">
        <f>IF(ライフイベント表!BU27="","",ライフイベント表!BU27)</f>
        <v/>
      </c>
      <c r="BU16" s="75" t="str">
        <f>IF(ライフイベント表!BV27="","",ライフイベント表!BV27)</f>
        <v/>
      </c>
      <c r="BV16" s="75" t="str">
        <f>IF(ライフイベント表!BW27="","",ライフイベント表!BW27)</f>
        <v/>
      </c>
      <c r="BW16" s="75" t="str">
        <f>IF(ライフイベント表!BX27="","",ライフイベント表!BX27)</f>
        <v/>
      </c>
      <c r="BX16" s="75" t="str">
        <f>IF(ライフイベント表!BY27="","",ライフイベント表!BY27)</f>
        <v/>
      </c>
      <c r="BY16" s="75" t="str">
        <f>IF(ライフイベント表!BZ27="","",ライフイベント表!BZ27)</f>
        <v/>
      </c>
      <c r="BZ16" s="75" t="str">
        <f>IF(ライフイベント表!CA27="","",ライフイベント表!CA27)</f>
        <v/>
      </c>
      <c r="CA16" s="75" t="str">
        <f>IF(ライフイベント表!CB27="","",ライフイベント表!CB27)</f>
        <v/>
      </c>
      <c r="CB16" s="75" t="str">
        <f>IF(ライフイベント表!CC27="","",ライフイベント表!CC27)</f>
        <v/>
      </c>
      <c r="CC16" s="75" t="str">
        <f>IF(ライフイベント表!CD27="","",ライフイベント表!CD27)</f>
        <v/>
      </c>
      <c r="CD16" s="75" t="str">
        <f>IF(ライフイベント表!CE27="","",ライフイベント表!CE27)</f>
        <v/>
      </c>
      <c r="CE16" s="75" t="str">
        <f>IF(ライフイベント表!CF27="","",ライフイベント表!CF27)</f>
        <v/>
      </c>
      <c r="CF16" s="75" t="str">
        <f>IF(ライフイベント表!CG27="","",ライフイベント表!CG27)</f>
        <v/>
      </c>
      <c r="CG16" s="75" t="str">
        <f>IF(ライフイベント表!CH27="","",ライフイベント表!CH27)</f>
        <v/>
      </c>
      <c r="CH16" s="75" t="str">
        <f>IF(ライフイベント表!CI27="","",ライフイベント表!CI27)</f>
        <v/>
      </c>
      <c r="CI16" s="75" t="str">
        <f>IF(ライフイベント表!CJ27="","",ライフイベント表!CJ27)</f>
        <v/>
      </c>
      <c r="CJ16" s="75" t="str">
        <f>IF(ライフイベント表!CK27="","",ライフイベント表!CK27)</f>
        <v/>
      </c>
      <c r="CK16" s="75" t="str">
        <f>IF(ライフイベント表!CL27="","",ライフイベント表!CL27)</f>
        <v/>
      </c>
      <c r="CL16" s="75" t="str">
        <f>IF(ライフイベント表!CM27="","",ライフイベント表!CM27)</f>
        <v/>
      </c>
      <c r="CM16" s="75" t="str">
        <f>IF(ライフイベント表!CN27="","",ライフイベント表!CN27)</f>
        <v/>
      </c>
      <c r="CN16" s="75" t="str">
        <f>IF(ライフイベント表!CO27="","",ライフイベント表!CO27)</f>
        <v/>
      </c>
      <c r="CO16" s="75" t="str">
        <f>IF(ライフイベント表!CP27="","",ライフイベント表!CP27)</f>
        <v/>
      </c>
      <c r="CP16" s="75" t="str">
        <f>IF(ライフイベント表!CQ27="","",ライフイベント表!CQ27)</f>
        <v/>
      </c>
      <c r="CQ16" s="75" t="str">
        <f>IF(ライフイベント表!CR27="","",ライフイベント表!CR27)</f>
        <v/>
      </c>
      <c r="CR16" s="75" t="str">
        <f>IF(ライフイベント表!CS27="","",ライフイベント表!CS27)</f>
        <v/>
      </c>
      <c r="CS16" s="75" t="str">
        <f>IF(ライフイベント表!CT27="","",ライフイベント表!CT27)</f>
        <v/>
      </c>
      <c r="CT16" s="75" t="str">
        <f>IF(ライフイベント表!CU27="","",ライフイベント表!CU27)</f>
        <v/>
      </c>
      <c r="CU16" s="75" t="str">
        <f>IF(ライフイベント表!CV27="","",ライフイベント表!CV27)</f>
        <v/>
      </c>
      <c r="CV16" s="75" t="str">
        <f>IF(ライフイベント表!CW27="","",ライフイベント表!CW27)</f>
        <v/>
      </c>
      <c r="CW16" s="75" t="str">
        <f>IF(ライフイベント表!CX27="","",ライフイベント表!CX27)</f>
        <v/>
      </c>
      <c r="CX16" s="75" t="str">
        <f>IF(ライフイベント表!CY27="","",ライフイベント表!CY27)</f>
        <v/>
      </c>
      <c r="CY16" s="75" t="str">
        <f>IF(ライフイベント表!CZ27="","",ライフイベント表!CZ27)</f>
        <v/>
      </c>
      <c r="CZ16" s="75" t="str">
        <f>IF(ライフイベント表!DA27="","",ライフイベント表!DA27)</f>
        <v/>
      </c>
      <c r="DA16" s="75" t="str">
        <f>IF(ライフイベント表!DB27="","",ライフイベント表!DB27)</f>
        <v/>
      </c>
      <c r="DB16" s="75" t="str">
        <f>IF(ライフイベント表!DC27="","",ライフイベント表!DC27)</f>
        <v/>
      </c>
    </row>
    <row r="17" spans="2:116" ht="25.5" customHeight="1" thickBot="1">
      <c r="B17" s="76"/>
      <c r="C17" s="497" t="s">
        <v>49</v>
      </c>
      <c r="D17" s="498"/>
      <c r="E17" s="499"/>
      <c r="F17" s="77">
        <f>ライフイベント表!G29</f>
        <v>600</v>
      </c>
      <c r="G17" s="77">
        <f>ライフイベント表!H29</f>
        <v>0</v>
      </c>
      <c r="H17" s="77">
        <f>ライフイベント表!I29</f>
        <v>0</v>
      </c>
      <c r="I17" s="77">
        <f>ライフイベント表!J29</f>
        <v>0</v>
      </c>
      <c r="J17" s="77">
        <f>ライフイベント表!K29</f>
        <v>0</v>
      </c>
      <c r="K17" s="77">
        <f>ライフイベント表!L29</f>
        <v>0</v>
      </c>
      <c r="L17" s="77">
        <f>ライフイベント表!M29</f>
        <v>0</v>
      </c>
      <c r="M17" s="77">
        <f>ライフイベント表!N29</f>
        <v>0</v>
      </c>
      <c r="N17" s="77">
        <f>ライフイベント表!O29</f>
        <v>0</v>
      </c>
      <c r="O17" s="77">
        <f>ライフイベント表!P29</f>
        <v>0</v>
      </c>
      <c r="P17" s="77">
        <f>ライフイベント表!Q29</f>
        <v>200</v>
      </c>
      <c r="Q17" s="77">
        <f>ライフイベント表!R29</f>
        <v>0</v>
      </c>
      <c r="R17" s="77">
        <f>ライフイベント表!S29</f>
        <v>0</v>
      </c>
      <c r="S17" s="77">
        <f>ライフイベント表!T29</f>
        <v>0</v>
      </c>
      <c r="T17" s="77">
        <f>ライフイベント表!U29</f>
        <v>0</v>
      </c>
      <c r="U17" s="77">
        <f>ライフイベント表!V29</f>
        <v>0</v>
      </c>
      <c r="V17" s="77">
        <f>ライフイベント表!W29</f>
        <v>0</v>
      </c>
      <c r="W17" s="77">
        <f>ライフイベント表!X29</f>
        <v>0</v>
      </c>
      <c r="X17" s="77">
        <f>ライフイベント表!Y29</f>
        <v>0</v>
      </c>
      <c r="Y17" s="77">
        <f>ライフイベント表!Z29</f>
        <v>0</v>
      </c>
      <c r="Z17" s="77">
        <f>ライフイベント表!AA29</f>
        <v>0</v>
      </c>
      <c r="AA17" s="77">
        <f>ライフイベント表!AB29</f>
        <v>0</v>
      </c>
      <c r="AB17" s="77">
        <f>ライフイベント表!AC29</f>
        <v>0</v>
      </c>
      <c r="AC17" s="77">
        <f>ライフイベント表!AD29</f>
        <v>0</v>
      </c>
      <c r="AD17" s="77">
        <f>ライフイベント表!AE29</f>
        <v>0</v>
      </c>
      <c r="AE17" s="77">
        <f>ライフイベント表!AF29</f>
        <v>200</v>
      </c>
      <c r="AF17" s="77">
        <f>ライフイベント表!AG29</f>
        <v>0</v>
      </c>
      <c r="AG17" s="77">
        <f>ライフイベント表!AH29</f>
        <v>0</v>
      </c>
      <c r="AH17" s="77">
        <f>ライフイベント表!AI29</f>
        <v>0</v>
      </c>
      <c r="AI17" s="77">
        <f>ライフイベント表!AJ29</f>
        <v>0</v>
      </c>
      <c r="AJ17" s="77">
        <f>ライフイベント表!AK29</f>
        <v>0</v>
      </c>
      <c r="AK17" s="77">
        <f>ライフイベント表!AL29</f>
        <v>0</v>
      </c>
      <c r="AL17" s="77">
        <f>ライフイベント表!AM29</f>
        <v>0</v>
      </c>
      <c r="AM17" s="77">
        <f>ライフイベント表!AN29</f>
        <v>0</v>
      </c>
      <c r="AN17" s="77">
        <f>ライフイベント表!AO29</f>
        <v>0</v>
      </c>
      <c r="AO17" s="77">
        <f>ライフイベント表!AP29</f>
        <v>200</v>
      </c>
      <c r="AP17" s="77">
        <f>ライフイベント表!AQ29</f>
        <v>0</v>
      </c>
      <c r="AQ17" s="77">
        <f>ライフイベント表!AR29</f>
        <v>0</v>
      </c>
      <c r="AR17" s="77">
        <f>ライフイベント表!AS29</f>
        <v>0</v>
      </c>
      <c r="AS17" s="77">
        <f>ライフイベント表!AT29</f>
        <v>0</v>
      </c>
      <c r="AT17" s="77">
        <f>ライフイベント表!AU29</f>
        <v>0</v>
      </c>
      <c r="AU17" s="77">
        <f>ライフイベント表!AV29</f>
        <v>0</v>
      </c>
      <c r="AV17" s="77">
        <f>ライフイベント表!AW29</f>
        <v>0</v>
      </c>
      <c r="AW17" s="77">
        <f>ライフイベント表!AX29</f>
        <v>0</v>
      </c>
      <c r="AX17" s="77">
        <f>ライフイベント表!AY29</f>
        <v>0</v>
      </c>
      <c r="AY17" s="77">
        <f>ライフイベント表!AZ29</f>
        <v>0</v>
      </c>
      <c r="AZ17" s="77">
        <f>ライフイベント表!BA29</f>
        <v>0</v>
      </c>
      <c r="BA17" s="77">
        <f>ライフイベント表!BB29</f>
        <v>0</v>
      </c>
      <c r="BB17" s="77">
        <f>ライフイベント表!BC29</f>
        <v>0</v>
      </c>
      <c r="BC17" s="77">
        <f>ライフイベント表!BD29</f>
        <v>0</v>
      </c>
      <c r="BD17" s="77">
        <f>ライフイベント表!BE29</f>
        <v>0</v>
      </c>
      <c r="BE17" s="77">
        <f>ライフイベント表!BF29</f>
        <v>0</v>
      </c>
      <c r="BF17" s="77">
        <f>ライフイベント表!BG29</f>
        <v>0</v>
      </c>
      <c r="BG17" s="77">
        <f>ライフイベント表!BH29</f>
        <v>0</v>
      </c>
      <c r="BH17" s="77">
        <f>ライフイベント表!BI29</f>
        <v>0</v>
      </c>
      <c r="BI17" s="77">
        <f>ライフイベント表!BJ29</f>
        <v>0</v>
      </c>
      <c r="BJ17" s="77">
        <f>ライフイベント表!BK29</f>
        <v>0</v>
      </c>
      <c r="BK17" s="77">
        <f>ライフイベント表!BL29</f>
        <v>0</v>
      </c>
      <c r="BL17" s="77">
        <f>ライフイベント表!BM29</f>
        <v>0</v>
      </c>
      <c r="BM17" s="77">
        <f>ライフイベント表!BN29</f>
        <v>0</v>
      </c>
      <c r="BN17" s="77">
        <f>ライフイベント表!BO29</f>
        <v>0</v>
      </c>
      <c r="BO17" s="77">
        <f>ライフイベント表!BP29</f>
        <v>0</v>
      </c>
      <c r="BP17" s="77">
        <f>ライフイベント表!BQ29</f>
        <v>0</v>
      </c>
      <c r="BQ17" s="77">
        <f>ライフイベント表!BR29</f>
        <v>0</v>
      </c>
      <c r="BR17" s="77">
        <f>ライフイベント表!BS29</f>
        <v>0</v>
      </c>
      <c r="BS17" s="77">
        <f>ライフイベント表!BT29</f>
        <v>0</v>
      </c>
      <c r="BT17" s="77">
        <f>ライフイベント表!BU29</f>
        <v>0</v>
      </c>
      <c r="BU17" s="77">
        <f>ライフイベント表!BV29</f>
        <v>0</v>
      </c>
      <c r="BV17" s="77">
        <f>ライフイベント表!BW29</f>
        <v>0</v>
      </c>
      <c r="BW17" s="77">
        <f>ライフイベント表!BX29</f>
        <v>0</v>
      </c>
      <c r="BX17" s="77">
        <f>ライフイベント表!BY29</f>
        <v>0</v>
      </c>
      <c r="BY17" s="77">
        <f>ライフイベント表!BZ29</f>
        <v>0</v>
      </c>
      <c r="BZ17" s="77">
        <f>ライフイベント表!CA29</f>
        <v>0</v>
      </c>
      <c r="CA17" s="77">
        <f>ライフイベント表!CB29</f>
        <v>0</v>
      </c>
      <c r="CB17" s="77">
        <f>ライフイベント表!CC29</f>
        <v>0</v>
      </c>
      <c r="CC17" s="77">
        <f>ライフイベント表!CD29</f>
        <v>0</v>
      </c>
      <c r="CD17" s="77">
        <f>ライフイベント表!CE29</f>
        <v>0</v>
      </c>
      <c r="CE17" s="77">
        <f>ライフイベント表!CF29</f>
        <v>0</v>
      </c>
      <c r="CF17" s="77">
        <f>ライフイベント表!CG29</f>
        <v>0</v>
      </c>
      <c r="CG17" s="77">
        <f>ライフイベント表!CH29</f>
        <v>0</v>
      </c>
      <c r="CH17" s="77">
        <f>ライフイベント表!CI29</f>
        <v>0</v>
      </c>
      <c r="CI17" s="77">
        <f>ライフイベント表!CJ29</f>
        <v>0</v>
      </c>
      <c r="CJ17" s="77">
        <f>ライフイベント表!CK29</f>
        <v>0</v>
      </c>
      <c r="CK17" s="77">
        <f>ライフイベント表!CL29</f>
        <v>0</v>
      </c>
      <c r="CL17" s="77">
        <f>ライフイベント表!CM29</f>
        <v>0</v>
      </c>
      <c r="CM17" s="77">
        <f>ライフイベント表!CN29</f>
        <v>0</v>
      </c>
      <c r="CN17" s="77">
        <f>ライフイベント表!CO29</f>
        <v>0</v>
      </c>
      <c r="CO17" s="77">
        <f>ライフイベント表!CP29</f>
        <v>0</v>
      </c>
      <c r="CP17" s="77">
        <f>ライフイベント表!CQ29</f>
        <v>0</v>
      </c>
      <c r="CQ17" s="77">
        <f>ライフイベント表!CR29</f>
        <v>0</v>
      </c>
      <c r="CR17" s="77">
        <f>ライフイベント表!CS29</f>
        <v>0</v>
      </c>
      <c r="CS17" s="77">
        <f>ライフイベント表!CT29</f>
        <v>0</v>
      </c>
      <c r="CT17" s="77">
        <f>ライフイベント表!CU29</f>
        <v>0</v>
      </c>
      <c r="CU17" s="77">
        <f>ライフイベント表!CV29</f>
        <v>0</v>
      </c>
      <c r="CV17" s="77">
        <f>ライフイベント表!CW29</f>
        <v>0</v>
      </c>
      <c r="CW17" s="77">
        <f>ライフイベント表!CX29</f>
        <v>0</v>
      </c>
      <c r="CX17" s="77">
        <f>ライフイベント表!CY29</f>
        <v>0</v>
      </c>
      <c r="CY17" s="77">
        <f>ライフイベント表!CZ29</f>
        <v>0</v>
      </c>
      <c r="CZ17" s="77">
        <f>ライフイベント表!DA29</f>
        <v>0</v>
      </c>
      <c r="DA17" s="77">
        <f>ライフイベント表!DB29</f>
        <v>0</v>
      </c>
      <c r="DB17" s="77">
        <f>ライフイベント表!DC29</f>
        <v>0</v>
      </c>
    </row>
    <row r="18" spans="2:116" ht="24" customHeight="1" thickTop="1" thickBot="1">
      <c r="B18" s="542" t="s">
        <v>410</v>
      </c>
      <c r="C18" s="518" t="s">
        <v>214</v>
      </c>
      <c r="D18" s="546" t="s">
        <v>627</v>
      </c>
      <c r="E18" s="547"/>
      <c r="F18" s="5">
        <f>IF(F5="","",IF(AND(F5&lt;=あなたの源泉徴収票!$J$11,NOT(あなたの源泉徴収票!$J$11="")), あなたの源泉徴収票!$N$11/10000,IF(AND(F5&lt;=あなたの源泉徴収票!$J$12,NOT(あなたの源泉徴収票!$J$12="")), あなたの源泉徴収票!$N$12/10000,IF(AND(F5&lt;=あなたの源泉徴収票!$J$13,NOT(あなたの源泉徴収票!$J$13="")), あなたの源泉徴収票!$N$13/10000,IF(AND(F5&lt;=あなたの源泉徴収票!$J$14,NOT(あなたの源泉徴収票!$J$14="")), あなたの源泉徴収票!$N$14/10000,IF(AND(F5&lt;=あなたの源泉徴収票!$J$15,NOT(あなたの源泉徴収票!$J$15="")), あなたの源泉徴収票!$N$15/10000,IF(AND(F5&lt;=あなたの源泉徴収票!$J$16,NOT(あなたの源泉徴収票!$J$16="")), あなたの源泉徴収票!$N$16/10000,0)))))))</f>
        <v>400</v>
      </c>
      <c r="G18" s="5">
        <f>IF(G5="","",IF(AND(G5&lt;=あなたの源泉徴収票!$J$11,NOT(あなたの源泉徴収票!$J$11="")), あなたの源泉徴収票!$N$11/10000,IF(AND(G5&lt;=あなたの源泉徴収票!$J$12,NOT(あなたの源泉徴収票!$J$12="")), あなたの源泉徴収票!$N$12/10000,IF(AND(G5&lt;=あなたの源泉徴収票!$J$13,NOT(あなたの源泉徴収票!$J$13="")), あなたの源泉徴収票!$N$13/10000,IF(AND(G5&lt;=あなたの源泉徴収票!$J$14,NOT(あなたの源泉徴収票!$J$14="")), あなたの源泉徴収票!$N$14/10000,IF(AND(G5&lt;=あなたの源泉徴収票!$J$15,NOT(あなたの源泉徴収票!$J$15="")), あなたの源泉徴収票!$N$15/10000,IF(AND(G5&lt;=あなたの源泉徴収票!$J$16,NOT(あなたの源泉徴収票!$J$16="")), あなたの源泉徴収票!$N$16/10000,0)))))))</f>
        <v>400</v>
      </c>
      <c r="H18" s="5">
        <f>IF(H5="","",IF(AND(H5&lt;=あなたの源泉徴収票!$J$11,NOT(あなたの源泉徴収票!$J$11="")), あなたの源泉徴収票!$N$11/10000,IF(AND(H5&lt;=あなたの源泉徴収票!$J$12,NOT(あなたの源泉徴収票!$J$12="")), あなたの源泉徴収票!$N$12/10000,IF(AND(H5&lt;=あなたの源泉徴収票!$J$13,NOT(あなたの源泉徴収票!$J$13="")), あなたの源泉徴収票!$N$13/10000,IF(AND(H5&lt;=あなたの源泉徴収票!$J$14,NOT(あなたの源泉徴収票!$J$14="")), あなたの源泉徴収票!$N$14/10000,IF(AND(H5&lt;=あなたの源泉徴収票!$J$15,NOT(あなたの源泉徴収票!$J$15="")), あなたの源泉徴収票!$N$15/10000,IF(AND(H5&lt;=あなたの源泉徴収票!$J$16,NOT(あなたの源泉徴収票!$J$16="")), あなたの源泉徴収票!$N$16/10000,0)))))))</f>
        <v>400</v>
      </c>
      <c r="I18" s="5">
        <f>IF(I5="","",IF(AND(I5&lt;=あなたの源泉徴収票!$J$11,NOT(あなたの源泉徴収票!$J$11="")), あなたの源泉徴収票!$N$11/10000,IF(AND(I5&lt;=あなたの源泉徴収票!$J$12,NOT(あなたの源泉徴収票!$J$12="")), あなたの源泉徴収票!$N$12/10000,IF(AND(I5&lt;=あなたの源泉徴収票!$J$13,NOT(あなたの源泉徴収票!$J$13="")), あなたの源泉徴収票!$N$13/10000,IF(AND(I5&lt;=あなたの源泉徴収票!$J$14,NOT(あなたの源泉徴収票!$J$14="")), あなたの源泉徴収票!$N$14/10000,IF(AND(I5&lt;=あなたの源泉徴収票!$J$15,NOT(あなたの源泉徴収票!$J$15="")), あなたの源泉徴収票!$N$15/10000,IF(AND(I5&lt;=あなたの源泉徴収票!$J$16,NOT(あなたの源泉徴収票!$J$16="")), あなたの源泉徴収票!$N$16/10000,0)))))))</f>
        <v>400</v>
      </c>
      <c r="J18" s="5">
        <f>IF(J5="","",IF(AND(J5&lt;=あなたの源泉徴収票!$J$11,NOT(あなたの源泉徴収票!$J$11="")), あなたの源泉徴収票!$N$11/10000,IF(AND(J5&lt;=あなたの源泉徴収票!$J$12,NOT(あなたの源泉徴収票!$J$12="")), あなたの源泉徴収票!$N$12/10000,IF(AND(J5&lt;=あなたの源泉徴収票!$J$13,NOT(あなたの源泉徴収票!$J$13="")), あなたの源泉徴収票!$N$13/10000,IF(AND(J5&lt;=あなたの源泉徴収票!$J$14,NOT(あなたの源泉徴収票!$J$14="")), あなたの源泉徴収票!$N$14/10000,IF(AND(J5&lt;=あなたの源泉徴収票!$J$15,NOT(あなたの源泉徴収票!$J$15="")), あなたの源泉徴収票!$N$15/10000,IF(AND(J5&lt;=あなたの源泉徴収票!$J$16,NOT(あなたの源泉徴収票!$J$16="")), あなたの源泉徴収票!$N$16/10000,0)))))))</f>
        <v>400</v>
      </c>
      <c r="K18" s="5">
        <f>IF(K5="","",IF(AND(K5&lt;=あなたの源泉徴収票!$J$11,NOT(あなたの源泉徴収票!$J$11="")), あなたの源泉徴収票!$N$11/10000,IF(AND(K5&lt;=あなたの源泉徴収票!$J$12,NOT(あなたの源泉徴収票!$J$12="")), あなたの源泉徴収票!$N$12/10000,IF(AND(K5&lt;=あなたの源泉徴収票!$J$13,NOT(あなたの源泉徴収票!$J$13="")), あなたの源泉徴収票!$N$13/10000,IF(AND(K5&lt;=あなたの源泉徴収票!$J$14,NOT(あなたの源泉徴収票!$J$14="")), あなたの源泉徴収票!$N$14/10000,IF(AND(K5&lt;=あなたの源泉徴収票!$J$15,NOT(あなたの源泉徴収票!$J$15="")), あなたの源泉徴収票!$N$15/10000,IF(AND(K5&lt;=あなたの源泉徴収票!$J$16,NOT(あなたの源泉徴収票!$J$16="")), あなたの源泉徴収票!$N$16/10000,0)))))))</f>
        <v>400</v>
      </c>
      <c r="L18" s="5">
        <f>IF(L5="","",IF(AND(L5&lt;=あなたの源泉徴収票!$J$11,NOT(あなたの源泉徴収票!$J$11="")), あなたの源泉徴収票!$N$11/10000,IF(AND(L5&lt;=あなたの源泉徴収票!$J$12,NOT(あなたの源泉徴収票!$J$12="")), あなたの源泉徴収票!$N$12/10000,IF(AND(L5&lt;=あなたの源泉徴収票!$J$13,NOT(あなたの源泉徴収票!$J$13="")), あなたの源泉徴収票!$N$13/10000,IF(AND(L5&lt;=あなたの源泉徴収票!$J$14,NOT(あなたの源泉徴収票!$J$14="")), あなたの源泉徴収票!$N$14/10000,IF(AND(L5&lt;=あなたの源泉徴収票!$J$15,NOT(あなたの源泉徴収票!$J$15="")), あなたの源泉徴収票!$N$15/10000,IF(AND(L5&lt;=あなたの源泉徴収票!$J$16,NOT(あなたの源泉徴収票!$J$16="")), あなたの源泉徴収票!$N$16/10000,0)))))))</f>
        <v>480</v>
      </c>
      <c r="M18" s="5">
        <f>IF(M5="","",IF(AND(M5&lt;=あなたの源泉徴収票!$J$11,NOT(あなたの源泉徴収票!$J$11="")), あなたの源泉徴収票!$N$11/10000,IF(AND(M5&lt;=あなたの源泉徴収票!$J$12,NOT(あなたの源泉徴収票!$J$12="")), あなたの源泉徴収票!$N$12/10000,IF(AND(M5&lt;=あなたの源泉徴収票!$J$13,NOT(あなたの源泉徴収票!$J$13="")), あなたの源泉徴収票!$N$13/10000,IF(AND(M5&lt;=あなたの源泉徴収票!$J$14,NOT(あなたの源泉徴収票!$J$14="")), あなたの源泉徴収票!$N$14/10000,IF(AND(M5&lt;=あなたの源泉徴収票!$J$15,NOT(あなたの源泉徴収票!$J$15="")), あなたの源泉徴収票!$N$15/10000,IF(AND(M5&lt;=あなたの源泉徴収票!$J$16,NOT(あなたの源泉徴収票!$J$16="")), あなたの源泉徴収票!$N$16/10000,0)))))))</f>
        <v>480</v>
      </c>
      <c r="N18" s="5">
        <f>IF(N5="","",IF(AND(N5&lt;=あなたの源泉徴収票!$J$11,NOT(あなたの源泉徴収票!$J$11="")), あなたの源泉徴収票!$N$11/10000,IF(AND(N5&lt;=あなたの源泉徴収票!$J$12,NOT(あなたの源泉徴収票!$J$12="")), あなたの源泉徴収票!$N$12/10000,IF(AND(N5&lt;=あなたの源泉徴収票!$J$13,NOT(あなたの源泉徴収票!$J$13="")), あなたの源泉徴収票!$N$13/10000,IF(AND(N5&lt;=あなたの源泉徴収票!$J$14,NOT(あなたの源泉徴収票!$J$14="")), あなたの源泉徴収票!$N$14/10000,IF(AND(N5&lt;=あなたの源泉徴収票!$J$15,NOT(あなたの源泉徴収票!$J$15="")), あなたの源泉徴収票!$N$15/10000,IF(AND(N5&lt;=あなたの源泉徴収票!$J$16,NOT(あなたの源泉徴収票!$J$16="")), あなたの源泉徴収票!$N$16/10000,0)))))))</f>
        <v>480</v>
      </c>
      <c r="O18" s="5">
        <f>IF(O5="","",IF(AND(O5&lt;=あなたの源泉徴収票!$J$11,NOT(あなたの源泉徴収票!$J$11="")), あなたの源泉徴収票!$N$11/10000,IF(AND(O5&lt;=あなたの源泉徴収票!$J$12,NOT(あなたの源泉徴収票!$J$12="")), あなたの源泉徴収票!$N$12/10000,IF(AND(O5&lt;=あなたの源泉徴収票!$J$13,NOT(あなたの源泉徴収票!$J$13="")), あなたの源泉徴収票!$N$13/10000,IF(AND(O5&lt;=あなたの源泉徴収票!$J$14,NOT(あなたの源泉徴収票!$J$14="")), あなたの源泉徴収票!$N$14/10000,IF(AND(O5&lt;=あなたの源泉徴収票!$J$15,NOT(あなたの源泉徴収票!$J$15="")), あなたの源泉徴収票!$N$15/10000,IF(AND(O5&lt;=あなたの源泉徴収票!$J$16,NOT(あなたの源泉徴収票!$J$16="")), あなたの源泉徴収票!$N$16/10000,0)))))))</f>
        <v>480</v>
      </c>
      <c r="P18" s="5">
        <f>IF(P5="","",IF(AND(P5&lt;=あなたの源泉徴収票!$J$11,NOT(あなたの源泉徴収票!$J$11="")), あなたの源泉徴収票!$N$11/10000,IF(AND(P5&lt;=あなたの源泉徴収票!$J$12,NOT(あなたの源泉徴収票!$J$12="")), あなたの源泉徴収票!$N$12/10000,IF(AND(P5&lt;=あなたの源泉徴収票!$J$13,NOT(あなたの源泉徴収票!$J$13="")), あなたの源泉徴収票!$N$13/10000,IF(AND(P5&lt;=あなたの源泉徴収票!$J$14,NOT(あなたの源泉徴収票!$J$14="")), あなたの源泉徴収票!$N$14/10000,IF(AND(P5&lt;=あなたの源泉徴収票!$J$15,NOT(あなたの源泉徴収票!$J$15="")), あなたの源泉徴収票!$N$15/10000,IF(AND(P5&lt;=あなたの源泉徴収票!$J$16,NOT(あなたの源泉徴収票!$J$16="")), あなたの源泉徴収票!$N$16/10000,0)))))))</f>
        <v>480</v>
      </c>
      <c r="Q18" s="5">
        <f>IF(Q5="","",IF(AND(Q5&lt;=あなたの源泉徴収票!$J$11,NOT(あなたの源泉徴収票!$J$11="")), あなたの源泉徴収票!$N$11/10000,IF(AND(Q5&lt;=あなたの源泉徴収票!$J$12,NOT(あなたの源泉徴収票!$J$12="")), あなたの源泉徴収票!$N$12/10000,IF(AND(Q5&lt;=あなたの源泉徴収票!$J$13,NOT(あなたの源泉徴収票!$J$13="")), あなたの源泉徴収票!$N$13/10000,IF(AND(Q5&lt;=あなたの源泉徴収票!$J$14,NOT(あなたの源泉徴収票!$J$14="")), あなたの源泉徴収票!$N$14/10000,IF(AND(Q5&lt;=あなたの源泉徴収票!$J$15,NOT(あなたの源泉徴収票!$J$15="")), あなたの源泉徴収票!$N$15/10000,IF(AND(Q5&lt;=あなたの源泉徴収票!$J$16,NOT(あなたの源泉徴収票!$J$16="")), あなたの源泉徴収票!$N$16/10000,0)))))))</f>
        <v>480</v>
      </c>
      <c r="R18" s="5">
        <f>IF(R5="","",IF(AND(R5&lt;=あなたの源泉徴収票!$J$11,NOT(あなたの源泉徴収票!$J$11="")), あなたの源泉徴収票!$N$11/10000,IF(AND(R5&lt;=あなたの源泉徴収票!$J$12,NOT(あなたの源泉徴収票!$J$12="")), あなたの源泉徴収票!$N$12/10000,IF(AND(R5&lt;=あなたの源泉徴収票!$J$13,NOT(あなたの源泉徴収票!$J$13="")), あなたの源泉徴収票!$N$13/10000,IF(AND(R5&lt;=あなたの源泉徴収票!$J$14,NOT(あなたの源泉徴収票!$J$14="")), あなたの源泉徴収票!$N$14/10000,IF(AND(R5&lt;=あなたの源泉徴収票!$J$15,NOT(あなたの源泉徴収票!$J$15="")), あなたの源泉徴収票!$N$15/10000,IF(AND(R5&lt;=あなたの源泉徴収票!$J$16,NOT(あなたの源泉徴収票!$J$16="")), あなたの源泉徴収票!$N$16/10000,0)))))))</f>
        <v>480</v>
      </c>
      <c r="S18" s="5">
        <f>IF(S5="","",IF(AND(S5&lt;=あなたの源泉徴収票!$J$11,NOT(あなたの源泉徴収票!$J$11="")), あなたの源泉徴収票!$N$11/10000,IF(AND(S5&lt;=あなたの源泉徴収票!$J$12,NOT(あなたの源泉徴収票!$J$12="")), あなたの源泉徴収票!$N$12/10000,IF(AND(S5&lt;=あなたの源泉徴収票!$J$13,NOT(あなたの源泉徴収票!$J$13="")), あなたの源泉徴収票!$N$13/10000,IF(AND(S5&lt;=あなたの源泉徴収票!$J$14,NOT(あなたの源泉徴収票!$J$14="")), あなたの源泉徴収票!$N$14/10000,IF(AND(S5&lt;=あなたの源泉徴収票!$J$15,NOT(あなたの源泉徴収票!$J$15="")), あなたの源泉徴収票!$N$15/10000,IF(AND(S5&lt;=あなたの源泉徴収票!$J$16,NOT(あなたの源泉徴収票!$J$16="")), あなたの源泉徴収票!$N$16/10000,0)))))))</f>
        <v>480</v>
      </c>
      <c r="T18" s="5">
        <f>IF(T5="","",IF(AND(T5&lt;=あなたの源泉徴収票!$J$11,NOT(あなたの源泉徴収票!$J$11="")), あなたの源泉徴収票!$N$11/10000,IF(AND(T5&lt;=あなたの源泉徴収票!$J$12,NOT(あなたの源泉徴収票!$J$12="")), あなたの源泉徴収票!$N$12/10000,IF(AND(T5&lt;=あなたの源泉徴収票!$J$13,NOT(あなたの源泉徴収票!$J$13="")), あなたの源泉徴収票!$N$13/10000,IF(AND(T5&lt;=あなたの源泉徴収票!$J$14,NOT(あなたの源泉徴収票!$J$14="")), あなたの源泉徴収票!$N$14/10000,IF(AND(T5&lt;=あなたの源泉徴収票!$J$15,NOT(あなたの源泉徴収票!$J$15="")), あなたの源泉徴収票!$N$15/10000,IF(AND(T5&lt;=あなたの源泉徴収票!$J$16,NOT(あなたの源泉徴収票!$J$16="")), あなたの源泉徴収票!$N$16/10000,0)))))))</f>
        <v>480</v>
      </c>
      <c r="U18" s="5">
        <f>IF(U5="","",IF(AND(U5&lt;=あなたの源泉徴収票!$J$11,NOT(あなたの源泉徴収票!$J$11="")), あなたの源泉徴収票!$N$11/10000,IF(AND(U5&lt;=あなたの源泉徴収票!$J$12,NOT(あなたの源泉徴収票!$J$12="")), あなたの源泉徴収票!$N$12/10000,IF(AND(U5&lt;=あなたの源泉徴収票!$J$13,NOT(あなたの源泉徴収票!$J$13="")), あなたの源泉徴収票!$N$13/10000,IF(AND(U5&lt;=あなたの源泉徴収票!$J$14,NOT(あなたの源泉徴収票!$J$14="")), あなたの源泉徴収票!$N$14/10000,IF(AND(U5&lt;=あなたの源泉徴収票!$J$15,NOT(あなたの源泉徴収票!$J$15="")), あなたの源泉徴収票!$N$15/10000,IF(AND(U5&lt;=あなたの源泉徴収票!$J$16,NOT(あなたの源泉徴収票!$J$16="")), あなたの源泉徴収票!$N$16/10000,0)))))))</f>
        <v>480</v>
      </c>
      <c r="V18" s="5">
        <f>IF(V5="","",IF(AND(V5&lt;=あなたの源泉徴収票!$J$11,NOT(あなたの源泉徴収票!$J$11="")), あなたの源泉徴収票!$N$11/10000,IF(AND(V5&lt;=あなたの源泉徴収票!$J$12,NOT(あなたの源泉徴収票!$J$12="")), あなたの源泉徴収票!$N$12/10000,IF(AND(V5&lt;=あなたの源泉徴収票!$J$13,NOT(あなたの源泉徴収票!$J$13="")), あなたの源泉徴収票!$N$13/10000,IF(AND(V5&lt;=あなたの源泉徴収票!$J$14,NOT(あなたの源泉徴収票!$J$14="")), あなたの源泉徴収票!$N$14/10000,IF(AND(V5&lt;=あなたの源泉徴収票!$J$15,NOT(あなたの源泉徴収票!$J$15="")), あなたの源泉徴収票!$N$15/10000,IF(AND(V5&lt;=あなたの源泉徴収票!$J$16,NOT(あなたの源泉徴収票!$J$16="")), あなたの源泉徴収票!$N$16/10000,0)))))))</f>
        <v>560</v>
      </c>
      <c r="W18" s="5">
        <f>IF(W5="","",IF(AND(W5&lt;=あなたの源泉徴収票!$J$11,NOT(あなたの源泉徴収票!$J$11="")), あなたの源泉徴収票!$N$11/10000,IF(AND(W5&lt;=あなたの源泉徴収票!$J$12,NOT(あなたの源泉徴収票!$J$12="")), あなたの源泉徴収票!$N$12/10000,IF(AND(W5&lt;=あなたの源泉徴収票!$J$13,NOT(あなたの源泉徴収票!$J$13="")), あなたの源泉徴収票!$N$13/10000,IF(AND(W5&lt;=あなたの源泉徴収票!$J$14,NOT(あなたの源泉徴収票!$J$14="")), あなたの源泉徴収票!$N$14/10000,IF(AND(W5&lt;=あなたの源泉徴収票!$J$15,NOT(あなたの源泉徴収票!$J$15="")), あなたの源泉徴収票!$N$15/10000,IF(AND(W5&lt;=あなたの源泉徴収票!$J$16,NOT(あなたの源泉徴収票!$J$16="")), あなたの源泉徴収票!$N$16/10000,0)))))))</f>
        <v>560</v>
      </c>
      <c r="X18" s="5">
        <f>IF(X5="","",IF(AND(X5&lt;=あなたの源泉徴収票!$J$11,NOT(あなたの源泉徴収票!$J$11="")), あなたの源泉徴収票!$N$11/10000,IF(AND(X5&lt;=あなたの源泉徴収票!$J$12,NOT(あなたの源泉徴収票!$J$12="")), あなたの源泉徴収票!$N$12/10000,IF(AND(X5&lt;=あなたの源泉徴収票!$J$13,NOT(あなたの源泉徴収票!$J$13="")), あなたの源泉徴収票!$N$13/10000,IF(AND(X5&lt;=あなたの源泉徴収票!$J$14,NOT(あなたの源泉徴収票!$J$14="")), あなたの源泉徴収票!$N$14/10000,IF(AND(X5&lt;=あなたの源泉徴収票!$J$15,NOT(あなたの源泉徴収票!$J$15="")), あなたの源泉徴収票!$N$15/10000,IF(AND(X5&lt;=あなたの源泉徴収票!$J$16,NOT(あなたの源泉徴収票!$J$16="")), あなたの源泉徴収票!$N$16/10000,0)))))))</f>
        <v>560</v>
      </c>
      <c r="Y18" s="5">
        <f>IF(Y5="","",IF(AND(Y5&lt;=あなたの源泉徴収票!$J$11,NOT(あなたの源泉徴収票!$J$11="")), あなたの源泉徴収票!$N$11/10000,IF(AND(Y5&lt;=あなたの源泉徴収票!$J$12,NOT(あなたの源泉徴収票!$J$12="")), あなたの源泉徴収票!$N$12/10000,IF(AND(Y5&lt;=あなたの源泉徴収票!$J$13,NOT(あなたの源泉徴収票!$J$13="")), あなたの源泉徴収票!$N$13/10000,IF(AND(Y5&lt;=あなたの源泉徴収票!$J$14,NOT(あなたの源泉徴収票!$J$14="")), あなたの源泉徴収票!$N$14/10000,IF(AND(Y5&lt;=あなたの源泉徴収票!$J$15,NOT(あなたの源泉徴収票!$J$15="")), あなたの源泉徴収票!$N$15/10000,IF(AND(Y5&lt;=あなたの源泉徴収票!$J$16,NOT(あなたの源泉徴収票!$J$16="")), あなたの源泉徴収票!$N$16/10000,0)))))))</f>
        <v>560</v>
      </c>
      <c r="Z18" s="5">
        <f>IF(Z5="","",IF(AND(Z5&lt;=あなたの源泉徴収票!$J$11,NOT(あなたの源泉徴収票!$J$11="")), あなたの源泉徴収票!$N$11/10000,IF(AND(Z5&lt;=あなたの源泉徴収票!$J$12,NOT(あなたの源泉徴収票!$J$12="")), あなたの源泉徴収票!$N$12/10000,IF(AND(Z5&lt;=あなたの源泉徴収票!$J$13,NOT(あなたの源泉徴収票!$J$13="")), あなたの源泉徴収票!$N$13/10000,IF(AND(Z5&lt;=あなたの源泉徴収票!$J$14,NOT(あなたの源泉徴収票!$J$14="")), あなたの源泉徴収票!$N$14/10000,IF(AND(Z5&lt;=あなたの源泉徴収票!$J$15,NOT(あなたの源泉徴収票!$J$15="")), あなたの源泉徴収票!$N$15/10000,IF(AND(Z5&lt;=あなたの源泉徴収票!$J$16,NOT(あなたの源泉徴収票!$J$16="")), あなたの源泉徴収票!$N$16/10000,0)))))))</f>
        <v>560</v>
      </c>
      <c r="AA18" s="5">
        <f>IF(AA5="","",IF(AND(AA5&lt;=あなたの源泉徴収票!$J$11,NOT(あなたの源泉徴収票!$J$11="")), あなたの源泉徴収票!$N$11/10000,IF(AND(AA5&lt;=あなたの源泉徴収票!$J$12,NOT(あなたの源泉徴収票!$J$12="")), あなたの源泉徴収票!$N$12/10000,IF(AND(AA5&lt;=あなたの源泉徴収票!$J$13,NOT(あなたの源泉徴収票!$J$13="")), あなたの源泉徴収票!$N$13/10000,IF(AND(AA5&lt;=あなたの源泉徴収票!$J$14,NOT(あなたの源泉徴収票!$J$14="")), あなたの源泉徴収票!$N$14/10000,IF(AND(AA5&lt;=あなたの源泉徴収票!$J$15,NOT(あなたの源泉徴収票!$J$15="")), あなたの源泉徴収票!$N$15/10000,IF(AND(AA5&lt;=あなたの源泉徴収票!$J$16,NOT(あなたの源泉徴収票!$J$16="")), あなたの源泉徴収票!$N$16/10000,0)))))))</f>
        <v>640</v>
      </c>
      <c r="AB18" s="5">
        <f>IF(AB5="","",IF(AND(AB5&lt;=あなたの源泉徴収票!$J$11,NOT(あなたの源泉徴収票!$J$11="")), あなたの源泉徴収票!$N$11/10000,IF(AND(AB5&lt;=あなたの源泉徴収票!$J$12,NOT(あなたの源泉徴収票!$J$12="")), あなたの源泉徴収票!$N$12/10000,IF(AND(AB5&lt;=あなたの源泉徴収票!$J$13,NOT(あなたの源泉徴収票!$J$13="")), あなたの源泉徴収票!$N$13/10000,IF(AND(AB5&lt;=あなたの源泉徴収票!$J$14,NOT(あなたの源泉徴収票!$J$14="")), あなたの源泉徴収票!$N$14/10000,IF(AND(AB5&lt;=あなたの源泉徴収票!$J$15,NOT(あなたの源泉徴収票!$J$15="")), あなたの源泉徴収票!$N$15/10000,IF(AND(AB5&lt;=あなたの源泉徴収票!$J$16,NOT(あなたの源泉徴収票!$J$16="")), あなたの源泉徴収票!$N$16/10000,0)))))))</f>
        <v>640</v>
      </c>
      <c r="AC18" s="5">
        <f>IF(AC5="","",IF(AND(AC5&lt;=あなたの源泉徴収票!$J$11,NOT(あなたの源泉徴収票!$J$11="")), あなたの源泉徴収票!$N$11/10000,IF(AND(AC5&lt;=あなたの源泉徴収票!$J$12,NOT(あなたの源泉徴収票!$J$12="")), あなたの源泉徴収票!$N$12/10000,IF(AND(AC5&lt;=あなたの源泉徴収票!$J$13,NOT(あなたの源泉徴収票!$J$13="")), あなたの源泉徴収票!$N$13/10000,IF(AND(AC5&lt;=あなたの源泉徴収票!$J$14,NOT(あなたの源泉徴収票!$J$14="")), あなたの源泉徴収票!$N$14/10000,IF(AND(AC5&lt;=あなたの源泉徴収票!$J$15,NOT(あなたの源泉徴収票!$J$15="")), あなたの源泉徴収票!$N$15/10000,IF(AND(AC5&lt;=あなたの源泉徴収票!$J$16,NOT(あなたの源泉徴収票!$J$16="")), あなたの源泉徴収票!$N$16/10000,0)))))))</f>
        <v>640</v>
      </c>
      <c r="AD18" s="5">
        <f>IF(AD5="","",IF(AND(AD5&lt;=あなたの源泉徴収票!$J$11,NOT(あなたの源泉徴収票!$J$11="")), あなたの源泉徴収票!$N$11/10000,IF(AND(AD5&lt;=あなたの源泉徴収票!$J$12,NOT(あなたの源泉徴収票!$J$12="")), あなたの源泉徴収票!$N$12/10000,IF(AND(AD5&lt;=あなたの源泉徴収票!$J$13,NOT(あなたの源泉徴収票!$J$13="")), あなたの源泉徴収票!$N$13/10000,IF(AND(AD5&lt;=あなたの源泉徴収票!$J$14,NOT(あなたの源泉徴収票!$J$14="")), あなたの源泉徴収票!$N$14/10000,IF(AND(AD5&lt;=あなたの源泉徴収票!$J$15,NOT(あなたの源泉徴収票!$J$15="")), あなたの源泉徴収票!$N$15/10000,IF(AND(AD5&lt;=あなたの源泉徴収票!$J$16,NOT(あなたの源泉徴収票!$J$16="")), あなたの源泉徴収票!$N$16/10000,0)))))))</f>
        <v>640</v>
      </c>
      <c r="AE18" s="5">
        <f>IF(AE5="","",IF(AND(AE5&lt;=あなたの源泉徴収票!$J$11,NOT(あなたの源泉徴収票!$J$11="")), あなたの源泉徴収票!$N$11/10000,IF(AND(AE5&lt;=あなたの源泉徴収票!$J$12,NOT(あなたの源泉徴収票!$J$12="")), あなたの源泉徴収票!$N$12/10000,IF(AND(AE5&lt;=あなたの源泉徴収票!$J$13,NOT(あなたの源泉徴収票!$J$13="")), あなたの源泉徴収票!$N$13/10000,IF(AND(AE5&lt;=あなたの源泉徴収票!$J$14,NOT(あなたの源泉徴収票!$J$14="")), あなたの源泉徴収票!$N$14/10000,IF(AND(AE5&lt;=あなたの源泉徴収票!$J$15,NOT(あなたの源泉徴収票!$J$15="")), あなたの源泉徴収票!$N$15/10000,IF(AND(AE5&lt;=あなたの源泉徴収票!$J$16,NOT(あなたの源泉徴収票!$J$16="")), あなたの源泉徴収票!$N$16/10000,0)))))))</f>
        <v>240</v>
      </c>
      <c r="AF18" s="5">
        <f>IF(AF5="","",IF(AND(AF5&lt;=あなたの源泉徴収票!$J$11,NOT(あなたの源泉徴収票!$J$11="")), あなたの源泉徴収票!$N$11/10000,IF(AND(AF5&lt;=あなたの源泉徴収票!$J$12,NOT(あなたの源泉徴収票!$J$12="")), あなたの源泉徴収票!$N$12/10000,IF(AND(AF5&lt;=あなたの源泉徴収票!$J$13,NOT(あなたの源泉徴収票!$J$13="")), あなたの源泉徴収票!$N$13/10000,IF(AND(AF5&lt;=あなたの源泉徴収票!$J$14,NOT(あなたの源泉徴収票!$J$14="")), あなたの源泉徴収票!$N$14/10000,IF(AND(AF5&lt;=あなたの源泉徴収票!$J$15,NOT(あなたの源泉徴収票!$J$15="")), あなたの源泉徴収票!$N$15/10000,IF(AND(AF5&lt;=あなたの源泉徴収票!$J$16,NOT(あなたの源泉徴収票!$J$16="")), あなたの源泉徴収票!$N$16/10000,0)))))))</f>
        <v>240</v>
      </c>
      <c r="AG18" s="5">
        <f>IF(AG5="","",IF(AND(AG5&lt;=あなたの源泉徴収票!$J$11,NOT(あなたの源泉徴収票!$J$11="")), あなたの源泉徴収票!$N$11/10000,IF(AND(AG5&lt;=あなたの源泉徴収票!$J$12,NOT(あなたの源泉徴収票!$J$12="")), あなたの源泉徴収票!$N$12/10000,IF(AND(AG5&lt;=あなたの源泉徴収票!$J$13,NOT(あなたの源泉徴収票!$J$13="")), あなたの源泉徴収票!$N$13/10000,IF(AND(AG5&lt;=あなたの源泉徴収票!$J$14,NOT(あなたの源泉徴収票!$J$14="")), あなたの源泉徴収票!$N$14/10000,IF(AND(AG5&lt;=あなたの源泉徴収票!$J$15,NOT(あなたの源泉徴収票!$J$15="")), あなたの源泉徴収票!$N$15/10000,IF(AND(AG5&lt;=あなたの源泉徴収票!$J$16,NOT(あなたの源泉徴収票!$J$16="")), あなたの源泉徴収票!$N$16/10000,0)))))))</f>
        <v>240</v>
      </c>
      <c r="AH18" s="5">
        <f>IF(AH5="","",IF(AND(AH5&lt;=あなたの源泉徴収票!$J$11,NOT(あなたの源泉徴収票!$J$11="")), あなたの源泉徴収票!$N$11/10000,IF(AND(AH5&lt;=あなたの源泉徴収票!$J$12,NOT(あなたの源泉徴収票!$J$12="")), あなたの源泉徴収票!$N$12/10000,IF(AND(AH5&lt;=あなたの源泉徴収票!$J$13,NOT(あなたの源泉徴収票!$J$13="")), あなたの源泉徴収票!$N$13/10000,IF(AND(AH5&lt;=あなたの源泉徴収票!$J$14,NOT(あなたの源泉徴収票!$J$14="")), あなたの源泉徴収票!$N$14/10000,IF(AND(AH5&lt;=あなたの源泉徴収票!$J$15,NOT(あなたの源泉徴収票!$J$15="")), あなたの源泉徴収票!$N$15/10000,IF(AND(AH5&lt;=あなたの源泉徴収票!$J$16,NOT(あなたの源泉徴収票!$J$16="")), あなたの源泉徴収票!$N$16/10000,0)))))))</f>
        <v>240</v>
      </c>
      <c r="AI18" s="5">
        <f>IF(AI5="","",IF(AND(AI5&lt;=あなたの源泉徴収票!$J$11,NOT(あなたの源泉徴収票!$J$11="")), あなたの源泉徴収票!$N$11/10000,IF(AND(AI5&lt;=あなたの源泉徴収票!$J$12,NOT(あなたの源泉徴収票!$J$12="")), あなたの源泉徴収票!$N$12/10000,IF(AND(AI5&lt;=あなたの源泉徴収票!$J$13,NOT(あなたの源泉徴収票!$J$13="")), あなたの源泉徴収票!$N$13/10000,IF(AND(AI5&lt;=あなたの源泉徴収票!$J$14,NOT(あなたの源泉徴収票!$J$14="")), あなたの源泉徴収票!$N$14/10000,IF(AND(AI5&lt;=あなたの源泉徴収票!$J$15,NOT(あなたの源泉徴収票!$J$15="")), あなたの源泉徴収票!$N$15/10000,IF(AND(AI5&lt;=あなたの源泉徴収票!$J$16,NOT(あなたの源泉徴収票!$J$16="")), あなたの源泉徴収票!$N$16/10000,0)))))))</f>
        <v>240</v>
      </c>
      <c r="AJ18" s="5">
        <f>IF(AJ5="","",IF(AND(AJ5&lt;=あなたの源泉徴収票!$J$11,NOT(あなたの源泉徴収票!$J$11="")), あなたの源泉徴収票!$N$11/10000,IF(AND(AJ5&lt;=あなたの源泉徴収票!$J$12,NOT(あなたの源泉徴収票!$J$12="")), あなたの源泉徴収票!$N$12/10000,IF(AND(AJ5&lt;=あなたの源泉徴収票!$J$13,NOT(あなたの源泉徴収票!$J$13="")), あなたの源泉徴収票!$N$13/10000,IF(AND(AJ5&lt;=あなたの源泉徴収票!$J$14,NOT(あなたの源泉徴収票!$J$14="")), あなたの源泉徴収票!$N$14/10000,IF(AND(AJ5&lt;=あなたの源泉徴収票!$J$15,NOT(あなたの源泉徴収票!$J$15="")), あなたの源泉徴収票!$N$15/10000,IF(AND(AJ5&lt;=あなたの源泉徴収票!$J$16,NOT(あなたの源泉徴収票!$J$16="")), あなたの源泉徴収票!$N$16/10000,0)))))))</f>
        <v>0</v>
      </c>
      <c r="AK18" s="5">
        <f>IF(AK5="","",IF(AND(AK5&lt;=あなたの源泉徴収票!$J$11,NOT(あなたの源泉徴収票!$J$11="")), あなたの源泉徴収票!$N$11/10000,IF(AND(AK5&lt;=あなたの源泉徴収票!$J$12,NOT(あなたの源泉徴収票!$J$12="")), あなたの源泉徴収票!$N$12/10000,IF(AND(AK5&lt;=あなたの源泉徴収票!$J$13,NOT(あなたの源泉徴収票!$J$13="")), あなたの源泉徴収票!$N$13/10000,IF(AND(AK5&lt;=あなたの源泉徴収票!$J$14,NOT(あなたの源泉徴収票!$J$14="")), あなたの源泉徴収票!$N$14/10000,IF(AND(AK5&lt;=あなたの源泉徴収票!$J$15,NOT(あなたの源泉徴収票!$J$15="")), あなたの源泉徴収票!$N$15/10000,IF(AND(AK5&lt;=あなたの源泉徴収票!$J$16,NOT(あなたの源泉徴収票!$J$16="")), あなたの源泉徴収票!$N$16/10000,0)))))))</f>
        <v>0</v>
      </c>
      <c r="AL18" s="5">
        <f>IF(AL5="","",IF(AND(AL5&lt;=あなたの源泉徴収票!$J$11,NOT(あなたの源泉徴収票!$J$11="")), あなたの源泉徴収票!$N$11/10000,IF(AND(AL5&lt;=あなたの源泉徴収票!$J$12,NOT(あなたの源泉徴収票!$J$12="")), あなたの源泉徴収票!$N$12/10000,IF(AND(AL5&lt;=あなたの源泉徴収票!$J$13,NOT(あなたの源泉徴収票!$J$13="")), あなたの源泉徴収票!$N$13/10000,IF(AND(AL5&lt;=あなたの源泉徴収票!$J$14,NOT(あなたの源泉徴収票!$J$14="")), あなたの源泉徴収票!$N$14/10000,IF(AND(AL5&lt;=あなたの源泉徴収票!$J$15,NOT(あなたの源泉徴収票!$J$15="")), あなたの源泉徴収票!$N$15/10000,IF(AND(AL5&lt;=あなたの源泉徴収票!$J$16,NOT(あなたの源泉徴収票!$J$16="")), あなたの源泉徴収票!$N$16/10000,0)))))))</f>
        <v>0</v>
      </c>
      <c r="AM18" s="5">
        <f>IF(AM5="","",IF(AND(AM5&lt;=あなたの源泉徴収票!$J$11,NOT(あなたの源泉徴収票!$J$11="")), あなたの源泉徴収票!$N$11/10000,IF(AND(AM5&lt;=あなたの源泉徴収票!$J$12,NOT(あなたの源泉徴収票!$J$12="")), あなたの源泉徴収票!$N$12/10000,IF(AND(AM5&lt;=あなたの源泉徴収票!$J$13,NOT(あなたの源泉徴収票!$J$13="")), あなたの源泉徴収票!$N$13/10000,IF(AND(AM5&lt;=あなたの源泉徴収票!$J$14,NOT(あなたの源泉徴収票!$J$14="")), あなたの源泉徴収票!$N$14/10000,IF(AND(AM5&lt;=あなたの源泉徴収票!$J$15,NOT(あなたの源泉徴収票!$J$15="")), あなたの源泉徴収票!$N$15/10000,IF(AND(AM5&lt;=あなたの源泉徴収票!$J$16,NOT(あなたの源泉徴収票!$J$16="")), あなたの源泉徴収票!$N$16/10000,0)))))))</f>
        <v>0</v>
      </c>
      <c r="AN18" s="5">
        <f>IF(AN5="","",IF(AND(AN5&lt;=あなたの源泉徴収票!$J$11,NOT(あなたの源泉徴収票!$J$11="")), あなたの源泉徴収票!$N$11/10000,IF(AND(AN5&lt;=あなたの源泉徴収票!$J$12,NOT(あなたの源泉徴収票!$J$12="")), あなたの源泉徴収票!$N$12/10000,IF(AND(AN5&lt;=あなたの源泉徴収票!$J$13,NOT(あなたの源泉徴収票!$J$13="")), あなたの源泉徴収票!$N$13/10000,IF(AND(AN5&lt;=あなたの源泉徴収票!$J$14,NOT(あなたの源泉徴収票!$J$14="")), あなたの源泉徴収票!$N$14/10000,IF(AND(AN5&lt;=あなたの源泉徴収票!$J$15,NOT(あなたの源泉徴収票!$J$15="")), あなたの源泉徴収票!$N$15/10000,IF(AND(AN5&lt;=あなたの源泉徴収票!$J$16,NOT(あなたの源泉徴収票!$J$16="")), あなたの源泉徴収票!$N$16/10000,0)))))))</f>
        <v>0</v>
      </c>
      <c r="AO18" s="5">
        <f>IF(AO5="","",IF(AND(AO5&lt;=あなたの源泉徴収票!$J$11,NOT(あなたの源泉徴収票!$J$11="")), あなたの源泉徴収票!$N$11/10000,IF(AND(AO5&lt;=あなたの源泉徴収票!$J$12,NOT(あなたの源泉徴収票!$J$12="")), あなたの源泉徴収票!$N$12/10000,IF(AND(AO5&lt;=あなたの源泉徴収票!$J$13,NOT(あなたの源泉徴収票!$J$13="")), あなたの源泉徴収票!$N$13/10000,IF(AND(AO5&lt;=あなたの源泉徴収票!$J$14,NOT(あなたの源泉徴収票!$J$14="")), あなたの源泉徴収票!$N$14/10000,IF(AND(AO5&lt;=あなたの源泉徴収票!$J$15,NOT(あなたの源泉徴収票!$J$15="")), あなたの源泉徴収票!$N$15/10000,IF(AND(AO5&lt;=あなたの源泉徴収票!$J$16,NOT(あなたの源泉徴収票!$J$16="")), あなたの源泉徴収票!$N$16/10000,0)))))))</f>
        <v>0</v>
      </c>
      <c r="AP18" s="5">
        <f>IF(AP5="","",IF(AND(AP5&lt;=あなたの源泉徴収票!$J$11,NOT(あなたの源泉徴収票!$J$11="")), あなたの源泉徴収票!$N$11/10000,IF(AND(AP5&lt;=あなたの源泉徴収票!$J$12,NOT(あなたの源泉徴収票!$J$12="")), あなたの源泉徴収票!$N$12/10000,IF(AND(AP5&lt;=あなたの源泉徴収票!$J$13,NOT(あなたの源泉徴収票!$J$13="")), あなたの源泉徴収票!$N$13/10000,IF(AND(AP5&lt;=あなたの源泉徴収票!$J$14,NOT(あなたの源泉徴収票!$J$14="")), あなたの源泉徴収票!$N$14/10000,IF(AND(AP5&lt;=あなたの源泉徴収票!$J$15,NOT(あなたの源泉徴収票!$J$15="")), あなたの源泉徴収票!$N$15/10000,IF(AND(AP5&lt;=あなたの源泉徴収票!$J$16,NOT(あなたの源泉徴収票!$J$16="")), あなたの源泉徴収票!$N$16/10000,0)))))))</f>
        <v>0</v>
      </c>
      <c r="AQ18" s="5">
        <f>IF(AQ5="","",IF(AND(AQ5&lt;=あなたの源泉徴収票!$J$11,NOT(あなたの源泉徴収票!$J$11="")), あなたの源泉徴収票!$N$11/10000,IF(AND(AQ5&lt;=あなたの源泉徴収票!$J$12,NOT(あなたの源泉徴収票!$J$12="")), あなたの源泉徴収票!$N$12/10000,IF(AND(AQ5&lt;=あなたの源泉徴収票!$J$13,NOT(あなたの源泉徴収票!$J$13="")), あなたの源泉徴収票!$N$13/10000,IF(AND(AQ5&lt;=あなたの源泉徴収票!$J$14,NOT(あなたの源泉徴収票!$J$14="")), あなたの源泉徴収票!$N$14/10000,IF(AND(AQ5&lt;=あなたの源泉徴収票!$J$15,NOT(あなたの源泉徴収票!$J$15="")), あなたの源泉徴収票!$N$15/10000,IF(AND(AQ5&lt;=あなたの源泉徴収票!$J$16,NOT(あなたの源泉徴収票!$J$16="")), あなたの源泉徴収票!$N$16/10000,0)))))))</f>
        <v>0</v>
      </c>
      <c r="AR18" s="5">
        <f>IF(AR5="","",IF(AND(AR5&lt;=あなたの源泉徴収票!$J$11,NOT(あなたの源泉徴収票!$J$11="")), あなたの源泉徴収票!$N$11/10000,IF(AND(AR5&lt;=あなたの源泉徴収票!$J$12,NOT(あなたの源泉徴収票!$J$12="")), あなたの源泉徴収票!$N$12/10000,IF(AND(AR5&lt;=あなたの源泉徴収票!$J$13,NOT(あなたの源泉徴収票!$J$13="")), あなたの源泉徴収票!$N$13/10000,IF(AND(AR5&lt;=あなたの源泉徴収票!$J$14,NOT(あなたの源泉徴収票!$J$14="")), あなたの源泉徴収票!$N$14/10000,IF(AND(AR5&lt;=あなたの源泉徴収票!$J$15,NOT(あなたの源泉徴収票!$J$15="")), あなたの源泉徴収票!$N$15/10000,IF(AND(AR5&lt;=あなたの源泉徴収票!$J$16,NOT(あなたの源泉徴収票!$J$16="")), あなたの源泉徴収票!$N$16/10000,0)))))))</f>
        <v>0</v>
      </c>
      <c r="AS18" s="5">
        <f>IF(AS5="","",IF(AND(AS5&lt;=あなたの源泉徴収票!$J$11,NOT(あなたの源泉徴収票!$J$11="")), あなたの源泉徴収票!$N$11/10000,IF(AND(AS5&lt;=あなたの源泉徴収票!$J$12,NOT(あなたの源泉徴収票!$J$12="")), あなたの源泉徴収票!$N$12/10000,IF(AND(AS5&lt;=あなたの源泉徴収票!$J$13,NOT(あなたの源泉徴収票!$J$13="")), あなたの源泉徴収票!$N$13/10000,IF(AND(AS5&lt;=あなたの源泉徴収票!$J$14,NOT(あなたの源泉徴収票!$J$14="")), あなたの源泉徴収票!$N$14/10000,IF(AND(AS5&lt;=あなたの源泉徴収票!$J$15,NOT(あなたの源泉徴収票!$J$15="")), あなたの源泉徴収票!$N$15/10000,IF(AND(AS5&lt;=あなたの源泉徴収票!$J$16,NOT(あなたの源泉徴収票!$J$16="")), あなたの源泉徴収票!$N$16/10000,0)))))))</f>
        <v>0</v>
      </c>
      <c r="AT18" s="5">
        <f>IF(AT5="","",IF(AND(AT5&lt;=あなたの源泉徴収票!$J$11,NOT(あなたの源泉徴収票!$J$11="")), あなたの源泉徴収票!$N$11/10000,IF(AND(AT5&lt;=あなたの源泉徴収票!$J$12,NOT(あなたの源泉徴収票!$J$12="")), あなたの源泉徴収票!$N$12/10000,IF(AND(AT5&lt;=あなたの源泉徴収票!$J$13,NOT(あなたの源泉徴収票!$J$13="")), あなたの源泉徴収票!$N$13/10000,IF(AND(AT5&lt;=あなたの源泉徴収票!$J$14,NOT(あなたの源泉徴収票!$J$14="")), あなたの源泉徴収票!$N$14/10000,IF(AND(AT5&lt;=あなたの源泉徴収票!$J$15,NOT(あなたの源泉徴収票!$J$15="")), あなたの源泉徴収票!$N$15/10000,IF(AND(AT5&lt;=あなたの源泉徴収票!$J$16,NOT(あなたの源泉徴収票!$J$16="")), あなたの源泉徴収票!$N$16/10000,0)))))))</f>
        <v>0</v>
      </c>
      <c r="AU18" s="5">
        <f>IF(AU5="","",IF(AND(AU5&lt;=あなたの源泉徴収票!$J$11,NOT(あなたの源泉徴収票!$J$11="")), あなたの源泉徴収票!$N$11/10000,IF(AND(AU5&lt;=あなたの源泉徴収票!$J$12,NOT(あなたの源泉徴収票!$J$12="")), あなたの源泉徴収票!$N$12/10000,IF(AND(AU5&lt;=あなたの源泉徴収票!$J$13,NOT(あなたの源泉徴収票!$J$13="")), あなたの源泉徴収票!$N$13/10000,IF(AND(AU5&lt;=あなたの源泉徴収票!$J$14,NOT(あなたの源泉徴収票!$J$14="")), あなたの源泉徴収票!$N$14/10000,IF(AND(AU5&lt;=あなたの源泉徴収票!$J$15,NOT(あなたの源泉徴収票!$J$15="")), あなたの源泉徴収票!$N$15/10000,IF(AND(AU5&lt;=あなたの源泉徴収票!$J$16,NOT(あなたの源泉徴収票!$J$16="")), あなたの源泉徴収票!$N$16/10000,0)))))))</f>
        <v>0</v>
      </c>
      <c r="AV18" s="5">
        <f>IF(AV5="","",IF(AND(AV5&lt;=あなたの源泉徴収票!$J$11,NOT(あなたの源泉徴収票!$J$11="")), あなたの源泉徴収票!$N$11/10000,IF(AND(AV5&lt;=あなたの源泉徴収票!$J$12,NOT(あなたの源泉徴収票!$J$12="")), あなたの源泉徴収票!$N$12/10000,IF(AND(AV5&lt;=あなたの源泉徴収票!$J$13,NOT(あなたの源泉徴収票!$J$13="")), あなたの源泉徴収票!$N$13/10000,IF(AND(AV5&lt;=あなたの源泉徴収票!$J$14,NOT(あなたの源泉徴収票!$J$14="")), あなたの源泉徴収票!$N$14/10000,IF(AND(AV5&lt;=あなたの源泉徴収票!$J$15,NOT(あなたの源泉徴収票!$J$15="")), あなたの源泉徴収票!$N$15/10000,IF(AND(AV5&lt;=あなたの源泉徴収票!$J$16,NOT(あなたの源泉徴収票!$J$16="")), あなたの源泉徴収票!$N$16/10000,0)))))))</f>
        <v>0</v>
      </c>
      <c r="AW18" s="5">
        <f>IF(AW5="","",IF(AND(AW5&lt;=あなたの源泉徴収票!$J$11,NOT(あなたの源泉徴収票!$J$11="")), あなたの源泉徴収票!$N$11/10000,IF(AND(AW5&lt;=あなたの源泉徴収票!$J$12,NOT(あなたの源泉徴収票!$J$12="")), あなたの源泉徴収票!$N$12/10000,IF(AND(AW5&lt;=あなたの源泉徴収票!$J$13,NOT(あなたの源泉徴収票!$J$13="")), あなたの源泉徴収票!$N$13/10000,IF(AND(AW5&lt;=あなたの源泉徴収票!$J$14,NOT(あなたの源泉徴収票!$J$14="")), あなたの源泉徴収票!$N$14/10000,IF(AND(AW5&lt;=あなたの源泉徴収票!$J$15,NOT(あなたの源泉徴収票!$J$15="")), あなたの源泉徴収票!$N$15/10000,IF(AND(AW5&lt;=あなたの源泉徴収票!$J$16,NOT(あなたの源泉徴収票!$J$16="")), あなたの源泉徴収票!$N$16/10000,0)))))))</f>
        <v>0</v>
      </c>
      <c r="AX18" s="5">
        <f>IF(AX5="","",IF(AND(AX5&lt;=あなたの源泉徴収票!$J$11,NOT(あなたの源泉徴収票!$J$11="")), あなたの源泉徴収票!$N$11/10000,IF(AND(AX5&lt;=あなたの源泉徴収票!$J$12,NOT(あなたの源泉徴収票!$J$12="")), あなたの源泉徴収票!$N$12/10000,IF(AND(AX5&lt;=あなたの源泉徴収票!$J$13,NOT(あなたの源泉徴収票!$J$13="")), あなたの源泉徴収票!$N$13/10000,IF(AND(AX5&lt;=あなたの源泉徴収票!$J$14,NOT(あなたの源泉徴収票!$J$14="")), あなたの源泉徴収票!$N$14/10000,IF(AND(AX5&lt;=あなたの源泉徴収票!$J$15,NOT(あなたの源泉徴収票!$J$15="")), あなたの源泉徴収票!$N$15/10000,IF(AND(AX5&lt;=あなたの源泉徴収票!$J$16,NOT(あなたの源泉徴収票!$J$16="")), あなたの源泉徴収票!$N$16/10000,0)))))))</f>
        <v>0</v>
      </c>
      <c r="AY18" s="5">
        <f>IF(AY5="","",IF(AND(AY5&lt;=あなたの源泉徴収票!$J$11,NOT(あなたの源泉徴収票!$J$11="")), あなたの源泉徴収票!$N$11/10000,IF(AND(AY5&lt;=あなたの源泉徴収票!$J$12,NOT(あなたの源泉徴収票!$J$12="")), あなたの源泉徴収票!$N$12/10000,IF(AND(AY5&lt;=あなたの源泉徴収票!$J$13,NOT(あなたの源泉徴収票!$J$13="")), あなたの源泉徴収票!$N$13/10000,IF(AND(AY5&lt;=あなたの源泉徴収票!$J$14,NOT(あなたの源泉徴収票!$J$14="")), あなたの源泉徴収票!$N$14/10000,IF(AND(AY5&lt;=あなたの源泉徴収票!$J$15,NOT(あなたの源泉徴収票!$J$15="")), あなたの源泉徴収票!$N$15/10000,IF(AND(AY5&lt;=あなたの源泉徴収票!$J$16,NOT(あなたの源泉徴収票!$J$16="")), あなたの源泉徴収票!$N$16/10000,0)))))))</f>
        <v>0</v>
      </c>
      <c r="AZ18" s="5">
        <f>IF(AZ5="","",IF(AND(AZ5&lt;=あなたの源泉徴収票!$J$11,NOT(あなたの源泉徴収票!$J$11="")), あなたの源泉徴収票!$N$11/10000,IF(AND(AZ5&lt;=あなたの源泉徴収票!$J$12,NOT(あなたの源泉徴収票!$J$12="")), あなたの源泉徴収票!$N$12/10000,IF(AND(AZ5&lt;=あなたの源泉徴収票!$J$13,NOT(あなたの源泉徴収票!$J$13="")), あなたの源泉徴収票!$N$13/10000,IF(AND(AZ5&lt;=あなたの源泉徴収票!$J$14,NOT(あなたの源泉徴収票!$J$14="")), あなたの源泉徴収票!$N$14/10000,IF(AND(AZ5&lt;=あなたの源泉徴収票!$J$15,NOT(あなたの源泉徴収票!$J$15="")), あなたの源泉徴収票!$N$15/10000,IF(AND(AZ5&lt;=あなたの源泉徴収票!$J$16,NOT(あなたの源泉徴収票!$J$16="")), あなたの源泉徴収票!$N$16/10000,0)))))))</f>
        <v>0</v>
      </c>
      <c r="BA18" s="5">
        <f>IF(BA5="","",IF(AND(BA5&lt;=あなたの源泉徴収票!$J$11,NOT(あなたの源泉徴収票!$J$11="")), あなたの源泉徴収票!$N$11/10000,IF(AND(BA5&lt;=あなたの源泉徴収票!$J$12,NOT(あなたの源泉徴収票!$J$12="")), あなたの源泉徴収票!$N$12/10000,IF(AND(BA5&lt;=あなたの源泉徴収票!$J$13,NOT(あなたの源泉徴収票!$J$13="")), あなたの源泉徴収票!$N$13/10000,IF(AND(BA5&lt;=あなたの源泉徴収票!$J$14,NOT(あなたの源泉徴収票!$J$14="")), あなたの源泉徴収票!$N$14/10000,IF(AND(BA5&lt;=あなたの源泉徴収票!$J$15,NOT(あなたの源泉徴収票!$J$15="")), あなたの源泉徴収票!$N$15/10000,IF(AND(BA5&lt;=あなたの源泉徴収票!$J$16,NOT(あなたの源泉徴収票!$J$16="")), あなたの源泉徴収票!$N$16/10000,0)))))))</f>
        <v>0</v>
      </c>
      <c r="BB18" s="5">
        <f>IF(BB5="","",IF(AND(BB5&lt;=あなたの源泉徴収票!$J$11,NOT(あなたの源泉徴収票!$J$11="")), あなたの源泉徴収票!$N$11/10000,IF(AND(BB5&lt;=あなたの源泉徴収票!$J$12,NOT(あなたの源泉徴収票!$J$12="")), あなたの源泉徴収票!$N$12/10000,IF(AND(BB5&lt;=あなたの源泉徴収票!$J$13,NOT(あなたの源泉徴収票!$J$13="")), あなたの源泉徴収票!$N$13/10000,IF(AND(BB5&lt;=あなたの源泉徴収票!$J$14,NOT(あなたの源泉徴収票!$J$14="")), あなたの源泉徴収票!$N$14/10000,IF(AND(BB5&lt;=あなたの源泉徴収票!$J$15,NOT(あなたの源泉徴収票!$J$15="")), あなたの源泉徴収票!$N$15/10000,IF(AND(BB5&lt;=あなたの源泉徴収票!$J$16,NOT(あなたの源泉徴収票!$J$16="")), あなたの源泉徴収票!$N$16/10000,0)))))))</f>
        <v>0</v>
      </c>
      <c r="BC18" s="5">
        <f>IF(BC5="","",IF(AND(BC5&lt;=あなたの源泉徴収票!$J$11,NOT(あなたの源泉徴収票!$J$11="")), あなたの源泉徴収票!$N$11/10000,IF(AND(BC5&lt;=あなたの源泉徴収票!$J$12,NOT(あなたの源泉徴収票!$J$12="")), あなたの源泉徴収票!$N$12/10000,IF(AND(BC5&lt;=あなたの源泉徴収票!$J$13,NOT(あなたの源泉徴収票!$J$13="")), あなたの源泉徴収票!$N$13/10000,IF(AND(BC5&lt;=あなたの源泉徴収票!$J$14,NOT(あなたの源泉徴収票!$J$14="")), あなたの源泉徴収票!$N$14/10000,IF(AND(BC5&lt;=あなたの源泉徴収票!$J$15,NOT(あなたの源泉徴収票!$J$15="")), あなたの源泉徴収票!$N$15/10000,IF(AND(BC5&lt;=あなたの源泉徴収票!$J$16,NOT(あなたの源泉徴収票!$J$16="")), あなたの源泉徴収票!$N$16/10000,0)))))))</f>
        <v>0</v>
      </c>
      <c r="BD18" s="5">
        <f>IF(BD5="","",IF(AND(BD5&lt;=あなたの源泉徴収票!$J$11,NOT(あなたの源泉徴収票!$J$11="")), あなたの源泉徴収票!$N$11/10000,IF(AND(BD5&lt;=あなたの源泉徴収票!$J$12,NOT(あなたの源泉徴収票!$J$12="")), あなたの源泉徴収票!$N$12/10000,IF(AND(BD5&lt;=あなたの源泉徴収票!$J$13,NOT(あなたの源泉徴収票!$J$13="")), あなたの源泉徴収票!$N$13/10000,IF(AND(BD5&lt;=あなたの源泉徴収票!$J$14,NOT(あなたの源泉徴収票!$J$14="")), あなたの源泉徴収票!$N$14/10000,IF(AND(BD5&lt;=あなたの源泉徴収票!$J$15,NOT(あなたの源泉徴収票!$J$15="")), あなたの源泉徴収票!$N$15/10000,IF(AND(BD5&lt;=あなたの源泉徴収票!$J$16,NOT(あなたの源泉徴収票!$J$16="")), あなたの源泉徴収票!$N$16/10000,0)))))))</f>
        <v>0</v>
      </c>
      <c r="BE18" s="5">
        <f>IF(BE5="","",IF(AND(BE5&lt;=あなたの源泉徴収票!$J$11,NOT(あなたの源泉徴収票!$J$11="")), あなたの源泉徴収票!$N$11/10000,IF(AND(BE5&lt;=あなたの源泉徴収票!$J$12,NOT(あなたの源泉徴収票!$J$12="")), あなたの源泉徴収票!$N$12/10000,IF(AND(BE5&lt;=あなたの源泉徴収票!$J$13,NOT(あなたの源泉徴収票!$J$13="")), あなたの源泉徴収票!$N$13/10000,IF(AND(BE5&lt;=あなたの源泉徴収票!$J$14,NOT(あなたの源泉徴収票!$J$14="")), あなたの源泉徴収票!$N$14/10000,IF(AND(BE5&lt;=あなたの源泉徴収票!$J$15,NOT(あなたの源泉徴収票!$J$15="")), あなたの源泉徴収票!$N$15/10000,IF(AND(BE5&lt;=あなたの源泉徴収票!$J$16,NOT(あなたの源泉徴収票!$J$16="")), あなたの源泉徴収票!$N$16/10000,0)))))))</f>
        <v>0</v>
      </c>
      <c r="BF18" s="5">
        <f>IF(BF5="","",IF(AND(BF5&lt;=あなたの源泉徴収票!$J$11,NOT(あなたの源泉徴収票!$J$11="")), あなたの源泉徴収票!$N$11/10000,IF(AND(BF5&lt;=あなたの源泉徴収票!$J$12,NOT(あなたの源泉徴収票!$J$12="")), あなたの源泉徴収票!$N$12/10000,IF(AND(BF5&lt;=あなたの源泉徴収票!$J$13,NOT(あなたの源泉徴収票!$J$13="")), あなたの源泉徴収票!$N$13/10000,IF(AND(BF5&lt;=あなたの源泉徴収票!$J$14,NOT(あなたの源泉徴収票!$J$14="")), あなたの源泉徴収票!$N$14/10000,IF(AND(BF5&lt;=あなたの源泉徴収票!$J$15,NOT(あなたの源泉徴収票!$J$15="")), あなたの源泉徴収票!$N$15/10000,IF(AND(BF5&lt;=あなたの源泉徴収票!$J$16,NOT(あなたの源泉徴収票!$J$16="")), あなたの源泉徴収票!$N$16/10000,0)))))))</f>
        <v>0</v>
      </c>
      <c r="BG18" s="5">
        <f>IF(BG5="","",IF(AND(BG5&lt;=あなたの源泉徴収票!$J$11,NOT(あなたの源泉徴収票!$J$11="")), あなたの源泉徴収票!$N$11/10000,IF(AND(BG5&lt;=あなたの源泉徴収票!$J$12,NOT(あなたの源泉徴収票!$J$12="")), あなたの源泉徴収票!$N$12/10000,IF(AND(BG5&lt;=あなたの源泉徴収票!$J$13,NOT(あなたの源泉徴収票!$J$13="")), あなたの源泉徴収票!$N$13/10000,IF(AND(BG5&lt;=あなたの源泉徴収票!$J$14,NOT(あなたの源泉徴収票!$J$14="")), あなたの源泉徴収票!$N$14/10000,IF(AND(BG5&lt;=あなたの源泉徴収票!$J$15,NOT(あなたの源泉徴収票!$J$15="")), あなたの源泉徴収票!$N$15/10000,IF(AND(BG5&lt;=あなたの源泉徴収票!$J$16,NOT(あなたの源泉徴収票!$J$16="")), あなたの源泉徴収票!$N$16/10000,0)))))))</f>
        <v>0</v>
      </c>
      <c r="BH18" s="5">
        <f>IF(BH5="","",IF(AND(BH5&lt;=あなたの源泉徴収票!$J$11,NOT(あなたの源泉徴収票!$J$11="")), あなたの源泉徴収票!$N$11/10000,IF(AND(BH5&lt;=あなたの源泉徴収票!$J$12,NOT(あなたの源泉徴収票!$J$12="")), あなたの源泉徴収票!$N$12/10000,IF(AND(BH5&lt;=あなたの源泉徴収票!$J$13,NOT(あなたの源泉徴収票!$J$13="")), あなたの源泉徴収票!$N$13/10000,IF(AND(BH5&lt;=あなたの源泉徴収票!$J$14,NOT(あなたの源泉徴収票!$J$14="")), あなたの源泉徴収票!$N$14/10000,IF(AND(BH5&lt;=あなたの源泉徴収票!$J$15,NOT(あなたの源泉徴収票!$J$15="")), あなたの源泉徴収票!$N$15/10000,IF(AND(BH5&lt;=あなたの源泉徴収票!$J$16,NOT(あなたの源泉徴収票!$J$16="")), あなたの源泉徴収票!$N$16/10000,0)))))))</f>
        <v>0</v>
      </c>
      <c r="BI18" s="5">
        <f>IF(BI5="","",IF(AND(BI5&lt;=あなたの源泉徴収票!$J$11,NOT(あなたの源泉徴収票!$J$11="")), あなたの源泉徴収票!$N$11/10000,IF(AND(BI5&lt;=あなたの源泉徴収票!$J$12,NOT(あなたの源泉徴収票!$J$12="")), あなたの源泉徴収票!$N$12/10000,IF(AND(BI5&lt;=あなたの源泉徴収票!$J$13,NOT(あなたの源泉徴収票!$J$13="")), あなたの源泉徴収票!$N$13/10000,IF(AND(BI5&lt;=あなたの源泉徴収票!$J$14,NOT(あなたの源泉徴収票!$J$14="")), あなたの源泉徴収票!$N$14/10000,IF(AND(BI5&lt;=あなたの源泉徴収票!$J$15,NOT(あなたの源泉徴収票!$J$15="")), あなたの源泉徴収票!$N$15/10000,IF(AND(BI5&lt;=あなたの源泉徴収票!$J$16,NOT(あなたの源泉徴収票!$J$16="")), あなたの源泉徴収票!$N$16/10000,0)))))))</f>
        <v>0</v>
      </c>
      <c r="BJ18" s="5">
        <f>IF(BJ5="","",IF(AND(BJ5&lt;=あなたの源泉徴収票!$J$11,NOT(あなたの源泉徴収票!$J$11="")), あなたの源泉徴収票!$N$11/10000,IF(AND(BJ5&lt;=あなたの源泉徴収票!$J$12,NOT(あなたの源泉徴収票!$J$12="")), あなたの源泉徴収票!$N$12/10000,IF(AND(BJ5&lt;=あなたの源泉徴収票!$J$13,NOT(あなたの源泉徴収票!$J$13="")), あなたの源泉徴収票!$N$13/10000,IF(AND(BJ5&lt;=あなたの源泉徴収票!$J$14,NOT(あなたの源泉徴収票!$J$14="")), あなたの源泉徴収票!$N$14/10000,IF(AND(BJ5&lt;=あなたの源泉徴収票!$J$15,NOT(あなたの源泉徴収票!$J$15="")), あなたの源泉徴収票!$N$15/10000,IF(AND(BJ5&lt;=あなたの源泉徴収票!$J$16,NOT(あなたの源泉徴収票!$J$16="")), あなたの源泉徴収票!$N$16/10000,0)))))))</f>
        <v>0</v>
      </c>
      <c r="BK18" s="5">
        <f>IF(BK5="","",IF(AND(BK5&lt;=あなたの源泉徴収票!$J$11,NOT(あなたの源泉徴収票!$J$11="")), あなたの源泉徴収票!$N$11/10000,IF(AND(BK5&lt;=あなたの源泉徴収票!$J$12,NOT(あなたの源泉徴収票!$J$12="")), あなたの源泉徴収票!$N$12/10000,IF(AND(BK5&lt;=あなたの源泉徴収票!$J$13,NOT(あなたの源泉徴収票!$J$13="")), あなたの源泉徴収票!$N$13/10000,IF(AND(BK5&lt;=あなたの源泉徴収票!$J$14,NOT(あなたの源泉徴収票!$J$14="")), あなたの源泉徴収票!$N$14/10000,IF(AND(BK5&lt;=あなたの源泉徴収票!$J$15,NOT(あなたの源泉徴収票!$J$15="")), あなたの源泉徴収票!$N$15/10000,IF(AND(BK5&lt;=あなたの源泉徴収票!$J$16,NOT(あなたの源泉徴収票!$J$16="")), あなたの源泉徴収票!$N$16/10000,0)))))))</f>
        <v>0</v>
      </c>
      <c r="BL18" s="5">
        <f>IF(BL5="","",IF(AND(BL5&lt;=あなたの源泉徴収票!$J$11,NOT(あなたの源泉徴収票!$J$11="")), あなたの源泉徴収票!$N$11/10000,IF(AND(BL5&lt;=あなたの源泉徴収票!$J$12,NOT(あなたの源泉徴収票!$J$12="")), あなたの源泉徴収票!$N$12/10000,IF(AND(BL5&lt;=あなたの源泉徴収票!$J$13,NOT(あなたの源泉徴収票!$J$13="")), あなたの源泉徴収票!$N$13/10000,IF(AND(BL5&lt;=あなたの源泉徴収票!$J$14,NOT(あなたの源泉徴収票!$J$14="")), あなたの源泉徴収票!$N$14/10000,IF(AND(BL5&lt;=あなたの源泉徴収票!$J$15,NOT(あなたの源泉徴収票!$J$15="")), あなたの源泉徴収票!$N$15/10000,IF(AND(BL5&lt;=あなたの源泉徴収票!$J$16,NOT(あなたの源泉徴収票!$J$16="")), あなたの源泉徴収票!$N$16/10000,0)))))))</f>
        <v>0</v>
      </c>
      <c r="BM18" s="5">
        <f>IF(BM5="","",IF(AND(BM5&lt;=あなたの源泉徴収票!$J$11,NOT(あなたの源泉徴収票!$J$11="")), あなたの源泉徴収票!$N$11/10000,IF(AND(BM5&lt;=あなたの源泉徴収票!$J$12,NOT(あなたの源泉徴収票!$J$12="")), あなたの源泉徴収票!$N$12/10000,IF(AND(BM5&lt;=あなたの源泉徴収票!$J$13,NOT(あなたの源泉徴収票!$J$13="")), あなたの源泉徴収票!$N$13/10000,IF(AND(BM5&lt;=あなたの源泉徴収票!$J$14,NOT(あなたの源泉徴収票!$J$14="")), あなたの源泉徴収票!$N$14/10000,IF(AND(BM5&lt;=あなたの源泉徴収票!$J$15,NOT(あなたの源泉徴収票!$J$15="")), あなたの源泉徴収票!$N$15/10000,IF(AND(BM5&lt;=あなたの源泉徴収票!$J$16,NOT(あなたの源泉徴収票!$J$16="")), あなたの源泉徴収票!$N$16/10000,0)))))))</f>
        <v>0</v>
      </c>
      <c r="BN18" s="5">
        <f>IF(BN5="","",IF(AND(BN5&lt;=あなたの源泉徴収票!$J$11,NOT(あなたの源泉徴収票!$J$11="")), あなたの源泉徴収票!$N$11/10000,IF(AND(BN5&lt;=あなたの源泉徴収票!$J$12,NOT(あなたの源泉徴収票!$J$12="")), あなたの源泉徴収票!$N$12/10000,IF(AND(BN5&lt;=あなたの源泉徴収票!$J$13,NOT(あなたの源泉徴収票!$J$13="")), あなたの源泉徴収票!$N$13/10000,IF(AND(BN5&lt;=あなたの源泉徴収票!$J$14,NOT(あなたの源泉徴収票!$J$14="")), あなたの源泉徴収票!$N$14/10000,IF(AND(BN5&lt;=あなたの源泉徴収票!$J$15,NOT(あなたの源泉徴収票!$J$15="")), あなたの源泉徴収票!$N$15/10000,IF(AND(BN5&lt;=あなたの源泉徴収票!$J$16,NOT(あなたの源泉徴収票!$J$16="")), あなたの源泉徴収票!$N$16/10000,0)))))))</f>
        <v>0</v>
      </c>
      <c r="BO18" s="5">
        <f>IF(BO5="","",IF(AND(BO5&lt;=あなたの源泉徴収票!$J$11,NOT(あなたの源泉徴収票!$J$11="")), あなたの源泉徴収票!$N$11/10000,IF(AND(BO5&lt;=あなたの源泉徴収票!$J$12,NOT(あなたの源泉徴収票!$J$12="")), あなたの源泉徴収票!$N$12/10000,IF(AND(BO5&lt;=あなたの源泉徴収票!$J$13,NOT(あなたの源泉徴収票!$J$13="")), あなたの源泉徴収票!$N$13/10000,IF(AND(BO5&lt;=あなたの源泉徴収票!$J$14,NOT(あなたの源泉徴収票!$J$14="")), あなたの源泉徴収票!$N$14/10000,IF(AND(BO5&lt;=あなたの源泉徴収票!$J$15,NOT(あなたの源泉徴収票!$J$15="")), あなたの源泉徴収票!$N$15/10000,IF(AND(BO5&lt;=あなたの源泉徴収票!$J$16,NOT(あなたの源泉徴収票!$J$16="")), あなたの源泉徴収票!$N$16/10000,0)))))))</f>
        <v>0</v>
      </c>
      <c r="BP18" s="5">
        <f>IF(BP5="","",IF(AND(BP5&lt;=あなたの源泉徴収票!$J$11,NOT(あなたの源泉徴収票!$J$11="")), あなたの源泉徴収票!$N$11/10000,IF(AND(BP5&lt;=あなたの源泉徴収票!$J$12,NOT(あなたの源泉徴収票!$J$12="")), あなたの源泉徴収票!$N$12/10000,IF(AND(BP5&lt;=あなたの源泉徴収票!$J$13,NOT(あなたの源泉徴収票!$J$13="")), あなたの源泉徴収票!$N$13/10000,IF(AND(BP5&lt;=あなたの源泉徴収票!$J$14,NOT(あなたの源泉徴収票!$J$14="")), あなたの源泉徴収票!$N$14/10000,IF(AND(BP5&lt;=あなたの源泉徴収票!$J$15,NOT(あなたの源泉徴収票!$J$15="")), あなたの源泉徴収票!$N$15/10000,IF(AND(BP5&lt;=あなたの源泉徴収票!$J$16,NOT(あなたの源泉徴収票!$J$16="")), あなたの源泉徴収票!$N$16/10000,0)))))))</f>
        <v>0</v>
      </c>
      <c r="BQ18" s="5">
        <f>IF(BQ5="","",IF(AND(BQ5&lt;=あなたの源泉徴収票!$J$11,NOT(あなたの源泉徴収票!$J$11="")), あなたの源泉徴収票!$N$11/10000,IF(AND(BQ5&lt;=あなたの源泉徴収票!$J$12,NOT(あなたの源泉徴収票!$J$12="")), あなたの源泉徴収票!$N$12/10000,IF(AND(BQ5&lt;=あなたの源泉徴収票!$J$13,NOT(あなたの源泉徴収票!$J$13="")), あなたの源泉徴収票!$N$13/10000,IF(AND(BQ5&lt;=あなたの源泉徴収票!$J$14,NOT(あなたの源泉徴収票!$J$14="")), あなたの源泉徴収票!$N$14/10000,IF(AND(BQ5&lt;=あなたの源泉徴収票!$J$15,NOT(あなたの源泉徴収票!$J$15="")), あなたの源泉徴収票!$N$15/10000,IF(AND(BQ5&lt;=あなたの源泉徴収票!$J$16,NOT(あなたの源泉徴収票!$J$16="")), あなたの源泉徴収票!$N$16/10000,0)))))))</f>
        <v>0</v>
      </c>
      <c r="BR18" s="5">
        <f>IF(BR5="","",IF(AND(BR5&lt;=あなたの源泉徴収票!$J$11,NOT(あなたの源泉徴収票!$J$11="")), あなたの源泉徴収票!$N$11/10000,IF(AND(BR5&lt;=あなたの源泉徴収票!$J$12,NOT(あなたの源泉徴収票!$J$12="")), あなたの源泉徴収票!$N$12/10000,IF(AND(BR5&lt;=あなたの源泉徴収票!$J$13,NOT(あなたの源泉徴収票!$J$13="")), あなたの源泉徴収票!$N$13/10000,IF(AND(BR5&lt;=あなたの源泉徴収票!$J$14,NOT(あなたの源泉徴収票!$J$14="")), あなたの源泉徴収票!$N$14/10000,IF(AND(BR5&lt;=あなたの源泉徴収票!$J$15,NOT(あなたの源泉徴収票!$J$15="")), あなたの源泉徴収票!$N$15/10000,IF(AND(BR5&lt;=あなたの源泉徴収票!$J$16,NOT(あなたの源泉徴収票!$J$16="")), あなたの源泉徴収票!$N$16/10000,0)))))))</f>
        <v>0</v>
      </c>
      <c r="BS18" s="5">
        <f>IF(BS5="","",IF(AND(BS5&lt;=あなたの源泉徴収票!$J$11,NOT(あなたの源泉徴収票!$J$11="")), あなたの源泉徴収票!$N$11/10000,IF(AND(BS5&lt;=あなたの源泉徴収票!$J$12,NOT(あなたの源泉徴収票!$J$12="")), あなたの源泉徴収票!$N$12/10000,IF(AND(BS5&lt;=あなたの源泉徴収票!$J$13,NOT(あなたの源泉徴収票!$J$13="")), あなたの源泉徴収票!$N$13/10000,IF(AND(BS5&lt;=あなたの源泉徴収票!$J$14,NOT(あなたの源泉徴収票!$J$14="")), あなたの源泉徴収票!$N$14/10000,IF(AND(BS5&lt;=あなたの源泉徴収票!$J$15,NOT(あなたの源泉徴収票!$J$15="")), あなたの源泉徴収票!$N$15/10000,IF(AND(BS5&lt;=あなたの源泉徴収票!$J$16,NOT(あなたの源泉徴収票!$J$16="")), あなたの源泉徴収票!$N$16/10000,0)))))))</f>
        <v>0</v>
      </c>
      <c r="BT18" s="5" t="str">
        <f>IF(BT5="","",IF(AND(NOT(あなたの源泉徴収票!$F$23=""),BT5&lt;=あなたの源泉徴収票!$G$25),あなたの源泉徴収票!$F$23/10000,IF(BT5&lt;=あなたの源泉徴収票!$J$11,あなたの源泉徴収票!$N$11/10000,IF(BT5&lt;=あなたの源泉徴収票!$J$12,あなたの源泉徴収票!$N$12/10000,IF(BT5&lt;=あなたの源泉徴収票!$J$13,あなたの源泉徴収票!$N$13/10000,IF(BT5&gt;あなたの源泉徴収票!$J$14,"",あなたの源泉徴収票!$N$14/10000))))))</f>
        <v/>
      </c>
      <c r="BU18" s="5" t="str">
        <f>IF(BU5="","",IF(AND(NOT(あなたの源泉徴収票!$F$23=""),BU5&lt;=あなたの源泉徴収票!$G$25),あなたの源泉徴収票!$F$23/10000,IF(BU5&lt;=あなたの源泉徴収票!$J$11,あなたの源泉徴収票!$N$11/10000,IF(BU5&lt;=あなたの源泉徴収票!$J$12,あなたの源泉徴収票!$N$12/10000,IF(BU5&lt;=あなたの源泉徴収票!$J$13,あなたの源泉徴収票!$N$13/10000,IF(BU5&gt;あなたの源泉徴収票!$J$14,"",あなたの源泉徴収票!$N$14/10000))))))</f>
        <v/>
      </c>
      <c r="BV18" s="5" t="str">
        <f>IF(BV5="","",IF(AND(NOT(あなたの源泉徴収票!$F$23=""),BV5&lt;=あなたの源泉徴収票!$G$25),あなたの源泉徴収票!$F$23/10000,IF(BV5&lt;=あなたの源泉徴収票!$J$11,あなたの源泉徴収票!$N$11/10000,IF(BV5&lt;=あなたの源泉徴収票!$J$12,あなたの源泉徴収票!$N$12/10000,IF(BV5&lt;=あなたの源泉徴収票!$J$13,あなたの源泉徴収票!$N$13/10000,IF(BV5&gt;あなたの源泉徴収票!$J$14,"",あなたの源泉徴収票!$N$14/10000))))))</f>
        <v/>
      </c>
      <c r="BW18" s="5" t="str">
        <f>IF(BW5="","",IF(AND(NOT(あなたの源泉徴収票!$F$23=""),BW5&lt;=あなたの源泉徴収票!$G$25),あなたの源泉徴収票!$F$23/10000,IF(BW5&lt;=あなたの源泉徴収票!$J$11,あなたの源泉徴収票!$N$11/10000,IF(BW5&lt;=あなたの源泉徴収票!$J$12,あなたの源泉徴収票!$N$12/10000,IF(BW5&lt;=あなたの源泉徴収票!$J$13,あなたの源泉徴収票!$N$13/10000,IF(BW5&gt;あなたの源泉徴収票!$J$14,"",あなたの源泉徴収票!$N$14/10000))))))</f>
        <v/>
      </c>
      <c r="BX18" s="5" t="str">
        <f>IF(BX5="","",IF(AND(NOT(あなたの源泉徴収票!$F$23=""),BX5&lt;=あなたの源泉徴収票!$G$25),あなたの源泉徴収票!$F$23/10000,IF(BX5&lt;=あなたの源泉徴収票!$J$11,あなたの源泉徴収票!$N$11/10000,IF(BX5&lt;=あなたの源泉徴収票!$J$12,あなたの源泉徴収票!$N$12/10000,IF(BX5&lt;=あなたの源泉徴収票!$J$13,あなたの源泉徴収票!$N$13/10000,IF(BX5&gt;あなたの源泉徴収票!$J$14,"",あなたの源泉徴収票!$N$14/10000))))))</f>
        <v/>
      </c>
      <c r="BY18" s="5" t="str">
        <f>IF(BY5="","",IF(AND(NOT(あなたの源泉徴収票!$F$23=""),BY5&lt;=あなたの源泉徴収票!$G$25),あなたの源泉徴収票!$F$23/10000,IF(BY5&lt;=あなたの源泉徴収票!$J$11,あなたの源泉徴収票!$N$11/10000,IF(BY5&lt;=あなたの源泉徴収票!$J$12,あなたの源泉徴収票!$N$12/10000,IF(BY5&lt;=あなたの源泉徴収票!$J$13,あなたの源泉徴収票!$N$13/10000,IF(BY5&gt;あなたの源泉徴収票!$J$14,"",あなたの源泉徴収票!$N$14/10000))))))</f>
        <v/>
      </c>
      <c r="BZ18" s="5" t="str">
        <f>IF(BZ5="","",IF(AND(NOT(あなたの源泉徴収票!$F$23=""),BZ5&lt;=あなたの源泉徴収票!$G$25),あなたの源泉徴収票!$F$23/10000,IF(BZ5&lt;=あなたの源泉徴収票!$J$11,あなたの源泉徴収票!$N$11/10000,IF(BZ5&lt;=あなたの源泉徴収票!$J$12,あなたの源泉徴収票!$N$12/10000,IF(BZ5&lt;=あなたの源泉徴収票!$J$13,あなたの源泉徴収票!$N$13/10000,IF(BZ5&gt;あなたの源泉徴収票!$J$14,"",あなたの源泉徴収票!$N$14/10000))))))</f>
        <v/>
      </c>
      <c r="CA18" s="5" t="str">
        <f>IF(CA5="","",IF(AND(NOT(あなたの源泉徴収票!$F$23=""),CA5&lt;=あなたの源泉徴収票!$G$25),あなたの源泉徴収票!$F$23/10000,IF(CA5&lt;=あなたの源泉徴収票!$J$11,あなたの源泉徴収票!$N$11/10000,IF(CA5&lt;=あなたの源泉徴収票!$J$12,あなたの源泉徴収票!$N$12/10000,IF(CA5&lt;=あなたの源泉徴収票!$J$13,あなたの源泉徴収票!$N$13/10000,IF(CA5&gt;あなたの源泉徴収票!$J$14,"",あなたの源泉徴収票!$N$14/10000))))))</f>
        <v/>
      </c>
      <c r="CB18" s="5" t="str">
        <f>IF(CB5="","",IF(AND(NOT(あなたの源泉徴収票!$F$23=""),CB5&lt;=あなたの源泉徴収票!$G$25),あなたの源泉徴収票!$F$23/10000,IF(CB5&lt;=あなたの源泉徴収票!$J$11,あなたの源泉徴収票!$N$11/10000,IF(CB5&lt;=あなたの源泉徴収票!$J$12,あなたの源泉徴収票!$N$12/10000,IF(CB5&lt;=あなたの源泉徴収票!$J$13,あなたの源泉徴収票!$N$13/10000,IF(CB5&gt;あなたの源泉徴収票!$J$14,"",あなたの源泉徴収票!$N$14/10000))))))</f>
        <v/>
      </c>
      <c r="CC18" s="5" t="str">
        <f>IF(CC5="","",IF(AND(NOT(あなたの源泉徴収票!$F$23=""),CC5&lt;=あなたの源泉徴収票!$G$25),あなたの源泉徴収票!$F$23/10000,IF(CC5&lt;=あなたの源泉徴収票!$J$11,あなたの源泉徴収票!$N$11/10000,IF(CC5&lt;=あなたの源泉徴収票!$J$12,あなたの源泉徴収票!$N$12/10000,IF(CC5&lt;=あなたの源泉徴収票!$J$13,あなたの源泉徴収票!$N$13/10000,IF(CC5&gt;あなたの源泉徴収票!$J$14,"",あなたの源泉徴収票!$N$14/10000))))))</f>
        <v/>
      </c>
      <c r="CD18" s="5" t="str">
        <f>IF(CD5="","",IF(AND(NOT(あなたの源泉徴収票!$F$23=""),CD5&lt;=あなたの源泉徴収票!$G$25),あなたの源泉徴収票!$F$23/10000,IF(CD5&lt;=あなたの源泉徴収票!$J$11,あなたの源泉徴収票!$N$11/10000,IF(CD5&lt;=あなたの源泉徴収票!$J$12,あなたの源泉徴収票!$N$12/10000,IF(CD5&lt;=あなたの源泉徴収票!$J$13,あなたの源泉徴収票!$N$13/10000,IF(CD5&gt;あなたの源泉徴収票!$J$14,"",あなたの源泉徴収票!$N$14/10000))))))</f>
        <v/>
      </c>
      <c r="CE18" s="5" t="str">
        <f>IF(CE5="","",IF(AND(NOT(あなたの源泉徴収票!$F$23=""),CE5&lt;=あなたの源泉徴収票!$G$25),あなたの源泉徴収票!$F$23/10000,IF(CE5&lt;=あなたの源泉徴収票!$J$11,あなたの源泉徴収票!$N$11/10000,IF(CE5&lt;=あなたの源泉徴収票!$J$12,あなたの源泉徴収票!$N$12/10000,IF(CE5&lt;=あなたの源泉徴収票!$J$13,あなたの源泉徴収票!$N$13/10000,IF(CE5&gt;あなたの源泉徴収票!$J$14,"",あなたの源泉徴収票!$N$14/10000))))))</f>
        <v/>
      </c>
      <c r="CF18" s="5" t="str">
        <f>IF(CF5="","",IF(AND(NOT(あなたの源泉徴収票!$F$23=""),CF5&lt;=あなたの源泉徴収票!$G$25),あなたの源泉徴収票!$F$23/10000,IF(CF5&lt;=あなたの源泉徴収票!$J$11,あなたの源泉徴収票!$N$11/10000,IF(CF5&lt;=あなたの源泉徴収票!$J$12,あなたの源泉徴収票!$N$12/10000,IF(CF5&lt;=あなたの源泉徴収票!$J$13,あなたの源泉徴収票!$N$13/10000,IF(CF5&gt;あなたの源泉徴収票!$J$14,"",あなたの源泉徴収票!$N$14/10000))))))</f>
        <v/>
      </c>
      <c r="CG18" s="5" t="str">
        <f>IF(CG5="","",IF(AND(NOT(あなたの源泉徴収票!$F$23=""),CG5&lt;=あなたの源泉徴収票!$G$25),あなたの源泉徴収票!$F$23/10000,IF(CG5&lt;=あなたの源泉徴収票!$J$11,あなたの源泉徴収票!$N$11/10000,IF(CG5&lt;=あなたの源泉徴収票!$J$12,あなたの源泉徴収票!$N$12/10000,IF(CG5&lt;=あなたの源泉徴収票!$J$13,あなたの源泉徴収票!$N$13/10000,IF(CG5&gt;あなたの源泉徴収票!$J$14,"",あなたの源泉徴収票!$N$14/10000))))))</f>
        <v/>
      </c>
      <c r="CH18" s="5" t="str">
        <f>IF(CH5="","",IF(AND(NOT(あなたの源泉徴収票!$F$23=""),CH5&lt;=あなたの源泉徴収票!$G$25),あなたの源泉徴収票!$F$23/10000,IF(CH5&lt;=あなたの源泉徴収票!$J$11,あなたの源泉徴収票!$N$11/10000,IF(CH5&lt;=あなたの源泉徴収票!$J$12,あなたの源泉徴収票!$N$12/10000,IF(CH5&lt;=あなたの源泉徴収票!$J$13,あなたの源泉徴収票!$N$13/10000,IF(CH5&gt;あなたの源泉徴収票!$J$14,"",あなたの源泉徴収票!$N$14/10000))))))</f>
        <v/>
      </c>
      <c r="CI18" s="5" t="str">
        <f>IF(CI5="","",IF(AND(NOT(あなたの源泉徴収票!$F$23=""),CI5&lt;=あなたの源泉徴収票!$G$25),あなたの源泉徴収票!$F$23/10000,IF(CI5&lt;=あなたの源泉徴収票!$J$11,あなたの源泉徴収票!$N$11/10000,IF(CI5&lt;=あなたの源泉徴収票!$J$12,あなたの源泉徴収票!$N$12/10000,IF(CI5&lt;=あなたの源泉徴収票!$J$13,あなたの源泉徴収票!$N$13/10000,IF(CI5&gt;あなたの源泉徴収票!$J$14,"",あなたの源泉徴収票!$N$14/10000))))))</f>
        <v/>
      </c>
      <c r="CJ18" s="5" t="str">
        <f>IF(CJ5="","",IF(AND(NOT(あなたの源泉徴収票!$F$23=""),CJ5&lt;=あなたの源泉徴収票!$G$25),あなたの源泉徴収票!$F$23/10000,IF(CJ5&lt;=あなたの源泉徴収票!$J$11,あなたの源泉徴収票!$N$11/10000,IF(CJ5&lt;=あなたの源泉徴収票!$J$12,あなたの源泉徴収票!$N$12/10000,IF(CJ5&lt;=あなたの源泉徴収票!$J$13,あなたの源泉徴収票!$N$13/10000,IF(CJ5&gt;あなたの源泉徴収票!$J$14,"",あなたの源泉徴収票!$N$14/10000))))))</f>
        <v/>
      </c>
      <c r="CK18" s="5" t="str">
        <f>IF(CK5="","",IF(AND(NOT(あなたの源泉徴収票!$F$23=""),CK5&lt;=あなたの源泉徴収票!$G$25),あなたの源泉徴収票!$F$23/10000,IF(CK5&lt;=あなたの源泉徴収票!$J$11,あなたの源泉徴収票!$N$11/10000,IF(CK5&lt;=あなたの源泉徴収票!$J$12,あなたの源泉徴収票!$N$12/10000,IF(CK5&lt;=あなたの源泉徴収票!$J$13,あなたの源泉徴収票!$N$13/10000,IF(CK5&gt;あなたの源泉徴収票!$J$14,"",あなたの源泉徴収票!$N$14/10000))))))</f>
        <v/>
      </c>
      <c r="CL18" s="5" t="str">
        <f>IF(CL5="","",IF(AND(NOT(あなたの源泉徴収票!$F$23=""),CL5&lt;=あなたの源泉徴収票!$G$25),あなたの源泉徴収票!$F$23/10000,IF(CL5&lt;=あなたの源泉徴収票!$J$11,あなたの源泉徴収票!$N$11/10000,IF(CL5&lt;=あなたの源泉徴収票!$J$12,あなたの源泉徴収票!$N$12/10000,IF(CL5&lt;=あなたの源泉徴収票!$J$13,あなたの源泉徴収票!$N$13/10000,IF(CL5&gt;あなたの源泉徴収票!$J$14,"",あなたの源泉徴収票!$N$14/10000))))))</f>
        <v/>
      </c>
      <c r="CM18" s="5" t="str">
        <f>IF(CM5="","",IF(AND(NOT(あなたの源泉徴収票!$F$23=""),CM5&lt;=あなたの源泉徴収票!$G$25),あなたの源泉徴収票!$F$23/10000,IF(CM5&lt;=あなたの源泉徴収票!$J$11,あなたの源泉徴収票!$N$11/10000,IF(CM5&lt;=あなたの源泉徴収票!$J$12,あなたの源泉徴収票!$N$12/10000,IF(CM5&lt;=あなたの源泉徴収票!$J$13,あなたの源泉徴収票!$N$13/10000,IF(CM5&gt;あなたの源泉徴収票!$J$14,"",あなたの源泉徴収票!$N$14/10000))))))</f>
        <v/>
      </c>
      <c r="CN18" s="5" t="str">
        <f>IF(CN5="","",IF(AND(NOT(あなたの源泉徴収票!$F$23=""),CN5&lt;=あなたの源泉徴収票!$G$25),あなたの源泉徴収票!$F$23/10000,IF(CN5&lt;=あなたの源泉徴収票!$J$11,あなたの源泉徴収票!$N$11/10000,IF(CN5&lt;=あなたの源泉徴収票!$J$12,あなたの源泉徴収票!$N$12/10000,IF(CN5&lt;=あなたの源泉徴収票!$J$13,あなたの源泉徴収票!$N$13/10000,IF(CN5&gt;あなたの源泉徴収票!$J$14,"",あなたの源泉徴収票!$N$14/10000))))))</f>
        <v/>
      </c>
      <c r="CO18" s="5" t="str">
        <f>IF(CO5="","",IF(AND(NOT(あなたの源泉徴収票!$F$23=""),CO5&lt;=あなたの源泉徴収票!$G$25),あなたの源泉徴収票!$F$23/10000,IF(CO5&lt;=あなたの源泉徴収票!$J$11,あなたの源泉徴収票!$N$11/10000,IF(CO5&lt;=あなたの源泉徴収票!$J$12,あなたの源泉徴収票!$N$12/10000,IF(CO5&lt;=あなたの源泉徴収票!$J$13,あなたの源泉徴収票!$N$13/10000,IF(CO5&gt;あなたの源泉徴収票!$J$14,"",あなたの源泉徴収票!$N$14/10000))))))</f>
        <v/>
      </c>
      <c r="CP18" s="5" t="str">
        <f>IF(CP5="","",IF(AND(NOT(あなたの源泉徴収票!$F$23=""),CP5&lt;=あなたの源泉徴収票!$G$25),あなたの源泉徴収票!$F$23/10000,IF(CP5&lt;=あなたの源泉徴収票!$J$11,あなたの源泉徴収票!$N$11/10000,IF(CP5&lt;=あなたの源泉徴収票!$J$12,あなたの源泉徴収票!$N$12/10000,IF(CP5&lt;=あなたの源泉徴収票!$J$13,あなたの源泉徴収票!$N$13/10000,IF(CP5&gt;あなたの源泉徴収票!$J$14,"",あなたの源泉徴収票!$N$14/10000))))))</f>
        <v/>
      </c>
      <c r="CQ18" s="5" t="str">
        <f>IF(CQ5="","",IF(AND(NOT(あなたの源泉徴収票!$F$23=""),CQ5&lt;=あなたの源泉徴収票!$G$25),あなたの源泉徴収票!$F$23/10000,IF(CQ5&lt;=あなたの源泉徴収票!$J$11,あなたの源泉徴収票!$N$11/10000,IF(CQ5&lt;=あなたの源泉徴収票!$J$12,あなたの源泉徴収票!$N$12/10000,IF(CQ5&lt;=あなたの源泉徴収票!$J$13,あなたの源泉徴収票!$N$13/10000,IF(CQ5&gt;あなたの源泉徴収票!$J$14,"",あなたの源泉徴収票!$N$14/10000))))))</f>
        <v/>
      </c>
      <c r="CR18" s="5" t="str">
        <f>IF(CR5="","",IF(AND(NOT(あなたの源泉徴収票!$F$23=""),CR5&lt;=あなたの源泉徴収票!$G$25),あなたの源泉徴収票!$F$23/10000,IF(CR5&lt;=あなたの源泉徴収票!$J$11,あなたの源泉徴収票!$N$11/10000,IF(CR5&lt;=あなたの源泉徴収票!$J$12,あなたの源泉徴収票!$N$12/10000,IF(CR5&lt;=あなたの源泉徴収票!$J$13,あなたの源泉徴収票!$N$13/10000,IF(CR5&gt;あなたの源泉徴収票!$J$14,"",あなたの源泉徴収票!$N$14/10000))))))</f>
        <v/>
      </c>
      <c r="CS18" s="5" t="str">
        <f>IF(CS5="","",IF(AND(NOT(あなたの源泉徴収票!$F$23=""),CS5&lt;=あなたの源泉徴収票!$G$25),あなたの源泉徴収票!$F$23/10000,IF(CS5&lt;=あなたの源泉徴収票!$J$11,あなたの源泉徴収票!$N$11/10000,IF(CS5&lt;=あなたの源泉徴収票!$J$12,あなたの源泉徴収票!$N$12/10000,IF(CS5&lt;=あなたの源泉徴収票!$J$13,あなたの源泉徴収票!$N$13/10000,IF(CS5&gt;あなたの源泉徴収票!$J$14,"",あなたの源泉徴収票!$N$14/10000))))))</f>
        <v/>
      </c>
      <c r="CT18" s="5" t="str">
        <f>IF(CT5="","",IF(AND(NOT(あなたの源泉徴収票!$F$23=""),CT5&lt;=あなたの源泉徴収票!$G$25),あなたの源泉徴収票!$F$23/10000,IF(CT5&lt;=あなたの源泉徴収票!$J$11,あなたの源泉徴収票!$N$11/10000,IF(CT5&lt;=あなたの源泉徴収票!$J$12,あなたの源泉徴収票!$N$12/10000,IF(CT5&lt;=あなたの源泉徴収票!$J$13,あなたの源泉徴収票!$N$13/10000,IF(CT5&gt;あなたの源泉徴収票!$J$14,"",あなたの源泉徴収票!$N$14/10000))))))</f>
        <v/>
      </c>
      <c r="CU18" s="5" t="str">
        <f>IF(CU5="","",IF(AND(NOT(あなたの源泉徴収票!$F$23=""),CU5&lt;=あなたの源泉徴収票!$G$25),あなたの源泉徴収票!$F$23/10000,IF(CU5&lt;=あなたの源泉徴収票!$J$11,あなたの源泉徴収票!$N$11/10000,IF(CU5&lt;=あなたの源泉徴収票!$J$12,あなたの源泉徴収票!$N$12/10000,IF(CU5&lt;=あなたの源泉徴収票!$J$13,あなたの源泉徴収票!$N$13/10000,IF(CU5&gt;あなたの源泉徴収票!$J$14,"",あなたの源泉徴収票!$N$14/10000))))))</f>
        <v/>
      </c>
      <c r="CV18" s="5" t="str">
        <f>IF(CV5="","",IF(AND(NOT(あなたの源泉徴収票!$F$23=""),CV5&lt;=あなたの源泉徴収票!$G$25),あなたの源泉徴収票!$F$23/10000,IF(CV5&lt;=あなたの源泉徴収票!$J$11,あなたの源泉徴収票!$N$11/10000,IF(CV5&lt;=あなたの源泉徴収票!$J$12,あなたの源泉徴収票!$N$12/10000,IF(CV5&lt;=あなたの源泉徴収票!$J$13,あなたの源泉徴収票!$N$13/10000,IF(CV5&gt;あなたの源泉徴収票!$J$14,"",あなたの源泉徴収票!$N$14/10000))))))</f>
        <v/>
      </c>
      <c r="CW18" s="5" t="str">
        <f>IF(CW5="","",IF(AND(NOT(あなたの源泉徴収票!$F$23=""),CW5&lt;=あなたの源泉徴収票!$G$25),あなたの源泉徴収票!$F$23/10000,IF(CW5&lt;=あなたの源泉徴収票!$J$11,あなたの源泉徴収票!$N$11/10000,IF(CW5&lt;=あなたの源泉徴収票!$J$12,あなたの源泉徴収票!$N$12/10000,IF(CW5&lt;=あなたの源泉徴収票!$J$13,あなたの源泉徴収票!$N$13/10000,IF(CW5&gt;あなたの源泉徴収票!$J$14,"",あなたの源泉徴収票!$N$14/10000))))))</f>
        <v/>
      </c>
      <c r="CX18" s="5" t="str">
        <f>IF(CX5="","",IF(AND(NOT(あなたの源泉徴収票!$F$23=""),CX5&lt;=あなたの源泉徴収票!$G$25),あなたの源泉徴収票!$F$23/10000,IF(CX5&lt;=あなたの源泉徴収票!$J$11,あなたの源泉徴収票!$N$11/10000,IF(CX5&lt;=あなたの源泉徴収票!$J$12,あなたの源泉徴収票!$N$12/10000,IF(CX5&lt;=あなたの源泉徴収票!$J$13,あなたの源泉徴収票!$N$13/10000,IF(CX5&gt;あなたの源泉徴収票!$J$14,"",あなたの源泉徴収票!$N$14/10000))))))</f>
        <v/>
      </c>
      <c r="CY18" s="5" t="str">
        <f>IF(CY5="","",IF(AND(NOT(あなたの源泉徴収票!$F$23=""),CY5&lt;=あなたの源泉徴収票!$G$25),あなたの源泉徴収票!$F$23/10000,IF(CY5&lt;=あなたの源泉徴収票!$J$11,あなたの源泉徴収票!$N$11/10000,IF(CY5&lt;=あなたの源泉徴収票!$J$12,あなたの源泉徴収票!$N$12/10000,IF(CY5&lt;=あなたの源泉徴収票!$J$13,あなたの源泉徴収票!$N$13/10000,IF(CY5&gt;あなたの源泉徴収票!$J$14,"",あなたの源泉徴収票!$N$14/10000))))))</f>
        <v/>
      </c>
      <c r="CZ18" s="5" t="str">
        <f>IF(CZ5="","",IF(AND(NOT(あなたの源泉徴収票!$F$23=""),CZ5&lt;=あなたの源泉徴収票!$G$25),あなたの源泉徴収票!$F$23/10000,IF(CZ5&lt;=あなたの源泉徴収票!$J$11,あなたの源泉徴収票!$N$11/10000,IF(CZ5&lt;=あなたの源泉徴収票!$J$12,あなたの源泉徴収票!$N$12/10000,IF(CZ5&lt;=あなたの源泉徴収票!$J$13,あなたの源泉徴収票!$N$13/10000,IF(CZ5&gt;あなたの源泉徴収票!$J$14,"",あなたの源泉徴収票!$N$14/10000))))))</f>
        <v/>
      </c>
      <c r="DA18" s="5" t="str">
        <f>IF(DA5="","",IF(AND(NOT(あなたの源泉徴収票!$F$23=""),DA5&lt;=あなたの源泉徴収票!$G$25),あなたの源泉徴収票!$F$23/10000,IF(DA5&lt;=あなたの源泉徴収票!$J$11,あなたの源泉徴収票!$N$11/10000,IF(DA5&lt;=あなたの源泉徴収票!$J$12,あなたの源泉徴収票!$N$12/10000,IF(DA5&lt;=あなたの源泉徴収票!$J$13,あなたの源泉徴収票!$N$13/10000,IF(DA5&gt;あなたの源泉徴収票!$J$14,"",あなたの源泉徴収票!$N$14/10000))))))</f>
        <v/>
      </c>
      <c r="DB18" s="5" t="str">
        <f>IF(DB5="","",IF(AND(NOT(あなたの源泉徴収票!$F$23=""),DB5&lt;=あなたの源泉徴収票!$G$25),あなたの源泉徴収票!$F$23/10000,IF(DB5&lt;=あなたの源泉徴収票!$J$11,あなたの源泉徴収票!$N$11/10000,IF(DB5&lt;=あなたの源泉徴収票!$J$12,あなたの源泉徴収票!$N$12/10000,IF(DB5&lt;=あなたの源泉徴収票!$J$13,あなたの源泉徴収票!$N$13/10000,IF(DB5&gt;あなたの源泉徴収票!$J$14,"",あなたの源泉徴収票!$N$14/10000))))))</f>
        <v/>
      </c>
      <c r="DC18" s="210">
        <f t="shared" ref="DC18:DC27" si="14">SUM(F18:BS18)</f>
        <v>13760</v>
      </c>
      <c r="DD18" s="210"/>
      <c r="DF18" s="340"/>
      <c r="DG18" s="341"/>
      <c r="DH18" s="342" t="s">
        <v>418</v>
      </c>
    </row>
    <row r="19" spans="2:116" ht="24" customHeight="1" thickBot="1">
      <c r="B19" s="543"/>
      <c r="C19" s="519"/>
      <c r="D19" s="508" t="s">
        <v>626</v>
      </c>
      <c r="E19" s="509"/>
      <c r="F19" s="6">
        <f>IF(F6="","",IF(AND(F6&lt;=配偶者の源泉徴収票!$J$11,NOT(配偶者の源泉徴収票!$J$11="")),配偶者の源泉徴収票!$N$11/10000,IF(AND(F6&lt;=配偶者の源泉徴収票!$J$12,NOT(配偶者の源泉徴収票!$J$12="")),配偶者の源泉徴収票!$N$12/10000,IF(AND(F6&lt;=配偶者の源泉徴収票!$J$13,NOT(配偶者の源泉徴収票!$J$13="")),配偶者の源泉徴収票!$N$13/10000,IF(AND(F6&lt;=配偶者の源泉徴収票!$J$14,NOT(配偶者の源泉徴収票!$J$14="")),配偶者の源泉徴収票!$N$14/10000,IF(AND(F6&lt;=配偶者の源泉徴収票!$J$15,NOT(配偶者の源泉徴収票!$J$15="")),配偶者の源泉徴収票!$N$15/10000,IF(AND(F6&lt;=配偶者の源泉徴収票!$J$16,NOT(配偶者の源泉徴収票!$J$16="")), 配偶者の源泉徴収票!$N$16/10000,0)))))))</f>
        <v>100</v>
      </c>
      <c r="G19" s="6">
        <f>IF(G6="","",IF(AND(G6&lt;=配偶者の源泉徴収票!$J$11,NOT(配偶者の源泉徴収票!$J$11="")),配偶者の源泉徴収票!$N$11/10000,IF(AND(G6&lt;=配偶者の源泉徴収票!$J$12,NOT(配偶者の源泉徴収票!$J$12="")),配偶者の源泉徴収票!$N$12/10000,IF(AND(G6&lt;=配偶者の源泉徴収票!$J$13,NOT(配偶者の源泉徴収票!$J$13="")),配偶者の源泉徴収票!$N$13/10000,IF(AND(G6&lt;=配偶者の源泉徴収票!$J$14,NOT(配偶者の源泉徴収票!$J$14="")),配偶者の源泉徴収票!$N$14/10000,IF(AND(G6&lt;=配偶者の源泉徴収票!$J$15,NOT(配偶者の源泉徴収票!$J$15="")),配偶者の源泉徴収票!$N$15/10000,IF(AND(G6&lt;=配偶者の源泉徴収票!$J$16,NOT(配偶者の源泉徴収票!$J$16="")), 配偶者の源泉徴収票!$N$16/10000,0)))))))</f>
        <v>100</v>
      </c>
      <c r="H19" s="6">
        <f>IF(H6="","",IF(AND(H6&lt;=配偶者の源泉徴収票!$J$11,NOT(配偶者の源泉徴収票!$J$11="")),配偶者の源泉徴収票!$N$11/10000,IF(AND(H6&lt;=配偶者の源泉徴収票!$J$12,NOT(配偶者の源泉徴収票!$J$12="")),配偶者の源泉徴収票!$N$12/10000,IF(AND(H6&lt;=配偶者の源泉徴収票!$J$13,NOT(配偶者の源泉徴収票!$J$13="")),配偶者の源泉徴収票!$N$13/10000,IF(AND(H6&lt;=配偶者の源泉徴収票!$J$14,NOT(配偶者の源泉徴収票!$J$14="")),配偶者の源泉徴収票!$N$14/10000,IF(AND(H6&lt;=配偶者の源泉徴収票!$J$15,NOT(配偶者の源泉徴収票!$J$15="")),配偶者の源泉徴収票!$N$15/10000,IF(AND(H6&lt;=配偶者の源泉徴収票!$J$16,NOT(配偶者の源泉徴収票!$J$16="")), 配偶者の源泉徴収票!$N$16/10000,0)))))))</f>
        <v>100</v>
      </c>
      <c r="I19" s="6">
        <f>IF(I6="","",IF(AND(I6&lt;=配偶者の源泉徴収票!$J$11,NOT(配偶者の源泉徴収票!$J$11="")),配偶者の源泉徴収票!$N$11/10000,IF(AND(I6&lt;=配偶者の源泉徴収票!$J$12,NOT(配偶者の源泉徴収票!$J$12="")),配偶者の源泉徴収票!$N$12/10000,IF(AND(I6&lt;=配偶者の源泉徴収票!$J$13,NOT(配偶者の源泉徴収票!$J$13="")),配偶者の源泉徴収票!$N$13/10000,IF(AND(I6&lt;=配偶者の源泉徴収票!$J$14,NOT(配偶者の源泉徴収票!$J$14="")),配偶者の源泉徴収票!$N$14/10000,IF(AND(I6&lt;=配偶者の源泉徴収票!$J$15,NOT(配偶者の源泉徴収票!$J$15="")),配偶者の源泉徴収票!$N$15/10000,IF(AND(I6&lt;=配偶者の源泉徴収票!$J$16,NOT(配偶者の源泉徴収票!$J$16="")), 配偶者の源泉徴収票!$N$16/10000,0)))))))</f>
        <v>100</v>
      </c>
      <c r="J19" s="6">
        <f>IF(J6="","",IF(AND(J6&lt;=配偶者の源泉徴収票!$J$11,NOT(配偶者の源泉徴収票!$J$11="")),配偶者の源泉徴収票!$N$11/10000,IF(AND(J6&lt;=配偶者の源泉徴収票!$J$12,NOT(配偶者の源泉徴収票!$J$12="")),配偶者の源泉徴収票!$N$12/10000,IF(AND(J6&lt;=配偶者の源泉徴収票!$J$13,NOT(配偶者の源泉徴収票!$J$13="")),配偶者の源泉徴収票!$N$13/10000,IF(AND(J6&lt;=配偶者の源泉徴収票!$J$14,NOT(配偶者の源泉徴収票!$J$14="")),配偶者の源泉徴収票!$N$14/10000,IF(AND(J6&lt;=配偶者の源泉徴収票!$J$15,NOT(配偶者の源泉徴収票!$J$15="")),配偶者の源泉徴収票!$N$15/10000,IF(AND(J6&lt;=配偶者の源泉徴収票!$J$16,NOT(配偶者の源泉徴収票!$J$16="")), 配偶者の源泉徴収票!$N$16/10000,0)))))))</f>
        <v>100</v>
      </c>
      <c r="K19" s="6">
        <f>IF(K6="","",IF(AND(K6&lt;=配偶者の源泉徴収票!$J$11,NOT(配偶者の源泉徴収票!$J$11="")),配偶者の源泉徴収票!$N$11/10000,IF(AND(K6&lt;=配偶者の源泉徴収票!$J$12,NOT(配偶者の源泉徴収票!$J$12="")),配偶者の源泉徴収票!$N$12/10000,IF(AND(K6&lt;=配偶者の源泉徴収票!$J$13,NOT(配偶者の源泉徴収票!$J$13="")),配偶者の源泉徴収票!$N$13/10000,IF(AND(K6&lt;=配偶者の源泉徴収票!$J$14,NOT(配偶者の源泉徴収票!$J$14="")),配偶者の源泉徴収票!$N$14/10000,IF(AND(K6&lt;=配偶者の源泉徴収票!$J$15,NOT(配偶者の源泉徴収票!$J$15="")),配偶者の源泉徴収票!$N$15/10000,IF(AND(K6&lt;=配偶者の源泉徴収票!$J$16,NOT(配偶者の源泉徴収票!$J$16="")), 配偶者の源泉徴収票!$N$16/10000,0)))))))</f>
        <v>100</v>
      </c>
      <c r="L19" s="6">
        <f>IF(L6="","",IF(AND(L6&lt;=配偶者の源泉徴収票!$J$11,NOT(配偶者の源泉徴収票!$J$11="")),配偶者の源泉徴収票!$N$11/10000,IF(AND(L6&lt;=配偶者の源泉徴収票!$J$12,NOT(配偶者の源泉徴収票!$J$12="")),配偶者の源泉徴収票!$N$12/10000,IF(AND(L6&lt;=配偶者の源泉徴収票!$J$13,NOT(配偶者の源泉徴収票!$J$13="")),配偶者の源泉徴収票!$N$13/10000,IF(AND(L6&lt;=配偶者の源泉徴収票!$J$14,NOT(配偶者の源泉徴収票!$J$14="")),配偶者の源泉徴収票!$N$14/10000,IF(AND(L6&lt;=配偶者の源泉徴収票!$J$15,NOT(配偶者の源泉徴収票!$J$15="")),配偶者の源泉徴収票!$N$15/10000,IF(AND(L6&lt;=配偶者の源泉徴収票!$J$16,NOT(配偶者の源泉徴収票!$J$16="")), 配偶者の源泉徴収票!$N$16/10000,0)))))))</f>
        <v>100</v>
      </c>
      <c r="M19" s="6">
        <f>IF(M6="","",IF(AND(M6&lt;=配偶者の源泉徴収票!$J$11,NOT(配偶者の源泉徴収票!$J$11="")),配偶者の源泉徴収票!$N$11/10000,IF(AND(M6&lt;=配偶者の源泉徴収票!$J$12,NOT(配偶者の源泉徴収票!$J$12="")),配偶者の源泉徴収票!$N$12/10000,IF(AND(M6&lt;=配偶者の源泉徴収票!$J$13,NOT(配偶者の源泉徴収票!$J$13="")),配偶者の源泉徴収票!$N$13/10000,IF(AND(M6&lt;=配偶者の源泉徴収票!$J$14,NOT(配偶者の源泉徴収票!$J$14="")),配偶者の源泉徴収票!$N$14/10000,IF(AND(M6&lt;=配偶者の源泉徴収票!$J$15,NOT(配偶者の源泉徴収票!$J$15="")),配偶者の源泉徴収票!$N$15/10000,IF(AND(M6&lt;=配偶者の源泉徴収票!$J$16,NOT(配偶者の源泉徴収票!$J$16="")), 配偶者の源泉徴収票!$N$16/10000,0)))))))</f>
        <v>100</v>
      </c>
      <c r="N19" s="6">
        <f>IF(N6="","",IF(AND(N6&lt;=配偶者の源泉徴収票!$J$11,NOT(配偶者の源泉徴収票!$J$11="")),配偶者の源泉徴収票!$N$11/10000,IF(AND(N6&lt;=配偶者の源泉徴収票!$J$12,NOT(配偶者の源泉徴収票!$J$12="")),配偶者の源泉徴収票!$N$12/10000,IF(AND(N6&lt;=配偶者の源泉徴収票!$J$13,NOT(配偶者の源泉徴収票!$J$13="")),配偶者の源泉徴収票!$N$13/10000,IF(AND(N6&lt;=配偶者の源泉徴収票!$J$14,NOT(配偶者の源泉徴収票!$J$14="")),配偶者の源泉徴収票!$N$14/10000,IF(AND(N6&lt;=配偶者の源泉徴収票!$J$15,NOT(配偶者の源泉徴収票!$J$15="")),配偶者の源泉徴収票!$N$15/10000,IF(AND(N6&lt;=配偶者の源泉徴収票!$J$16,NOT(配偶者の源泉徴収票!$J$16="")), 配偶者の源泉徴収票!$N$16/10000,0)))))))</f>
        <v>100</v>
      </c>
      <c r="O19" s="6">
        <f>IF(O6="","",IF(AND(O6&lt;=配偶者の源泉徴収票!$J$11,NOT(配偶者の源泉徴収票!$J$11="")),配偶者の源泉徴収票!$N$11/10000,IF(AND(O6&lt;=配偶者の源泉徴収票!$J$12,NOT(配偶者の源泉徴収票!$J$12="")),配偶者の源泉徴収票!$N$12/10000,IF(AND(O6&lt;=配偶者の源泉徴収票!$J$13,NOT(配偶者の源泉徴収票!$J$13="")),配偶者の源泉徴収票!$N$13/10000,IF(AND(O6&lt;=配偶者の源泉徴収票!$J$14,NOT(配偶者の源泉徴収票!$J$14="")),配偶者の源泉徴収票!$N$14/10000,IF(AND(O6&lt;=配偶者の源泉徴収票!$J$15,NOT(配偶者の源泉徴収票!$J$15="")),配偶者の源泉徴収票!$N$15/10000,IF(AND(O6&lt;=配偶者の源泉徴収票!$J$16,NOT(配偶者の源泉徴収票!$J$16="")), 配偶者の源泉徴収票!$N$16/10000,0)))))))</f>
        <v>100</v>
      </c>
      <c r="P19" s="6">
        <f>IF(P6="","",IF(AND(P6&lt;=配偶者の源泉徴収票!$J$11,NOT(配偶者の源泉徴収票!$J$11="")),配偶者の源泉徴収票!$N$11/10000,IF(AND(P6&lt;=配偶者の源泉徴収票!$J$12,NOT(配偶者の源泉徴収票!$J$12="")),配偶者の源泉徴収票!$N$12/10000,IF(AND(P6&lt;=配偶者の源泉徴収票!$J$13,NOT(配偶者の源泉徴収票!$J$13="")),配偶者の源泉徴収票!$N$13/10000,IF(AND(P6&lt;=配偶者の源泉徴収票!$J$14,NOT(配偶者の源泉徴収票!$J$14="")),配偶者の源泉徴収票!$N$14/10000,IF(AND(P6&lt;=配偶者の源泉徴収票!$J$15,NOT(配偶者の源泉徴収票!$J$15="")),配偶者の源泉徴収票!$N$15/10000,IF(AND(P6&lt;=配偶者の源泉徴収票!$J$16,NOT(配偶者の源泉徴収票!$J$16="")), 配偶者の源泉徴収票!$N$16/10000,0)))))))</f>
        <v>100</v>
      </c>
      <c r="Q19" s="6">
        <f>IF(Q6="","",IF(AND(Q6&lt;=配偶者の源泉徴収票!$J$11,NOT(配偶者の源泉徴収票!$J$11="")),配偶者の源泉徴収票!$N$11/10000,IF(AND(Q6&lt;=配偶者の源泉徴収票!$J$12,NOT(配偶者の源泉徴収票!$J$12="")),配偶者の源泉徴収票!$N$12/10000,IF(AND(Q6&lt;=配偶者の源泉徴収票!$J$13,NOT(配偶者の源泉徴収票!$J$13="")),配偶者の源泉徴収票!$N$13/10000,IF(AND(Q6&lt;=配偶者の源泉徴収票!$J$14,NOT(配偶者の源泉徴収票!$J$14="")),配偶者の源泉徴収票!$N$14/10000,IF(AND(Q6&lt;=配偶者の源泉徴収票!$J$15,NOT(配偶者の源泉徴収票!$J$15="")),配偶者の源泉徴収票!$N$15/10000,IF(AND(Q6&lt;=配偶者の源泉徴収票!$J$16,NOT(配偶者の源泉徴収票!$J$16="")), 配偶者の源泉徴収票!$N$16/10000,0)))))))</f>
        <v>100</v>
      </c>
      <c r="R19" s="6">
        <f>IF(R6="","",IF(AND(R6&lt;=配偶者の源泉徴収票!$J$11,NOT(配偶者の源泉徴収票!$J$11="")),配偶者の源泉徴収票!$N$11/10000,IF(AND(R6&lt;=配偶者の源泉徴収票!$J$12,NOT(配偶者の源泉徴収票!$J$12="")),配偶者の源泉徴収票!$N$12/10000,IF(AND(R6&lt;=配偶者の源泉徴収票!$J$13,NOT(配偶者の源泉徴収票!$J$13="")),配偶者の源泉徴収票!$N$13/10000,IF(AND(R6&lt;=配偶者の源泉徴収票!$J$14,NOT(配偶者の源泉徴収票!$J$14="")),配偶者の源泉徴収票!$N$14/10000,IF(AND(R6&lt;=配偶者の源泉徴収票!$J$15,NOT(配偶者の源泉徴収票!$J$15="")),配偶者の源泉徴収票!$N$15/10000,IF(AND(R6&lt;=配偶者の源泉徴収票!$J$16,NOT(配偶者の源泉徴収票!$J$16="")), 配偶者の源泉徴収票!$N$16/10000,0)))))))</f>
        <v>100</v>
      </c>
      <c r="S19" s="6">
        <f>IF(S6="","",IF(AND(S6&lt;=配偶者の源泉徴収票!$J$11,NOT(配偶者の源泉徴収票!$J$11="")),配偶者の源泉徴収票!$N$11/10000,IF(AND(S6&lt;=配偶者の源泉徴収票!$J$12,NOT(配偶者の源泉徴収票!$J$12="")),配偶者の源泉徴収票!$N$12/10000,IF(AND(S6&lt;=配偶者の源泉徴収票!$J$13,NOT(配偶者の源泉徴収票!$J$13="")),配偶者の源泉徴収票!$N$13/10000,IF(AND(S6&lt;=配偶者の源泉徴収票!$J$14,NOT(配偶者の源泉徴収票!$J$14="")),配偶者の源泉徴収票!$N$14/10000,IF(AND(S6&lt;=配偶者の源泉徴収票!$J$15,NOT(配偶者の源泉徴収票!$J$15="")),配偶者の源泉徴収票!$N$15/10000,IF(AND(S6&lt;=配偶者の源泉徴収票!$J$16,NOT(配偶者の源泉徴収票!$J$16="")), 配偶者の源泉徴収票!$N$16/10000,0)))))))</f>
        <v>100</v>
      </c>
      <c r="T19" s="6">
        <f>IF(T6="","",IF(AND(T6&lt;=配偶者の源泉徴収票!$J$11,NOT(配偶者の源泉徴収票!$J$11="")),配偶者の源泉徴収票!$N$11/10000,IF(AND(T6&lt;=配偶者の源泉徴収票!$J$12,NOT(配偶者の源泉徴収票!$J$12="")),配偶者の源泉徴収票!$N$12/10000,IF(AND(T6&lt;=配偶者の源泉徴収票!$J$13,NOT(配偶者の源泉徴収票!$J$13="")),配偶者の源泉徴収票!$N$13/10000,IF(AND(T6&lt;=配偶者の源泉徴収票!$J$14,NOT(配偶者の源泉徴収票!$J$14="")),配偶者の源泉徴収票!$N$14/10000,IF(AND(T6&lt;=配偶者の源泉徴収票!$J$15,NOT(配偶者の源泉徴収票!$J$15="")),配偶者の源泉徴収票!$N$15/10000,IF(AND(T6&lt;=配偶者の源泉徴収票!$J$16,NOT(配偶者の源泉徴収票!$J$16="")), 配偶者の源泉徴収票!$N$16/10000,0)))))))</f>
        <v>100</v>
      </c>
      <c r="U19" s="6">
        <f>IF(U6="","",IF(AND(U6&lt;=配偶者の源泉徴収票!$J$11,NOT(配偶者の源泉徴収票!$J$11="")),配偶者の源泉徴収票!$N$11/10000,IF(AND(U6&lt;=配偶者の源泉徴収票!$J$12,NOT(配偶者の源泉徴収票!$J$12="")),配偶者の源泉徴収票!$N$12/10000,IF(AND(U6&lt;=配偶者の源泉徴収票!$J$13,NOT(配偶者の源泉徴収票!$J$13="")),配偶者の源泉徴収票!$N$13/10000,IF(AND(U6&lt;=配偶者の源泉徴収票!$J$14,NOT(配偶者の源泉徴収票!$J$14="")),配偶者の源泉徴収票!$N$14/10000,IF(AND(U6&lt;=配偶者の源泉徴収票!$J$15,NOT(配偶者の源泉徴収票!$J$15="")),配偶者の源泉徴収票!$N$15/10000,IF(AND(U6&lt;=配偶者の源泉徴収票!$J$16,NOT(配偶者の源泉徴収票!$J$16="")), 配偶者の源泉徴収票!$N$16/10000,0)))))))</f>
        <v>100</v>
      </c>
      <c r="V19" s="6">
        <f>IF(V6="","",IF(AND(V6&lt;=配偶者の源泉徴収票!$J$11,NOT(配偶者の源泉徴収票!$J$11="")),配偶者の源泉徴収票!$N$11/10000,IF(AND(V6&lt;=配偶者の源泉徴収票!$J$12,NOT(配偶者の源泉徴収票!$J$12="")),配偶者の源泉徴収票!$N$12/10000,IF(AND(V6&lt;=配偶者の源泉徴収票!$J$13,NOT(配偶者の源泉徴収票!$J$13="")),配偶者の源泉徴収票!$N$13/10000,IF(AND(V6&lt;=配偶者の源泉徴収票!$J$14,NOT(配偶者の源泉徴収票!$J$14="")),配偶者の源泉徴収票!$N$14/10000,IF(AND(V6&lt;=配偶者の源泉徴収票!$J$15,NOT(配偶者の源泉徴収票!$J$15="")),配偶者の源泉徴収票!$N$15/10000,IF(AND(V6&lt;=配偶者の源泉徴収票!$J$16,NOT(配偶者の源泉徴収票!$J$16="")), 配偶者の源泉徴収票!$N$16/10000,0)))))))</f>
        <v>100</v>
      </c>
      <c r="W19" s="6">
        <f>IF(W6="","",IF(AND(W6&lt;=配偶者の源泉徴収票!$J$11,NOT(配偶者の源泉徴収票!$J$11="")),配偶者の源泉徴収票!$N$11/10000,IF(AND(W6&lt;=配偶者の源泉徴収票!$J$12,NOT(配偶者の源泉徴収票!$J$12="")),配偶者の源泉徴収票!$N$12/10000,IF(AND(W6&lt;=配偶者の源泉徴収票!$J$13,NOT(配偶者の源泉徴収票!$J$13="")),配偶者の源泉徴収票!$N$13/10000,IF(AND(W6&lt;=配偶者の源泉徴収票!$J$14,NOT(配偶者の源泉徴収票!$J$14="")),配偶者の源泉徴収票!$N$14/10000,IF(AND(W6&lt;=配偶者の源泉徴収票!$J$15,NOT(配偶者の源泉徴収票!$J$15="")),配偶者の源泉徴収票!$N$15/10000,IF(AND(W6&lt;=配偶者の源泉徴収票!$J$16,NOT(配偶者の源泉徴収票!$J$16="")), 配偶者の源泉徴収票!$N$16/10000,0)))))))</f>
        <v>100</v>
      </c>
      <c r="X19" s="6">
        <f>IF(X6="","",IF(AND(X6&lt;=配偶者の源泉徴収票!$J$11,NOT(配偶者の源泉徴収票!$J$11="")),配偶者の源泉徴収票!$N$11/10000,IF(AND(X6&lt;=配偶者の源泉徴収票!$J$12,NOT(配偶者の源泉徴収票!$J$12="")),配偶者の源泉徴収票!$N$12/10000,IF(AND(X6&lt;=配偶者の源泉徴収票!$J$13,NOT(配偶者の源泉徴収票!$J$13="")),配偶者の源泉徴収票!$N$13/10000,IF(AND(X6&lt;=配偶者の源泉徴収票!$J$14,NOT(配偶者の源泉徴収票!$J$14="")),配偶者の源泉徴収票!$N$14/10000,IF(AND(X6&lt;=配偶者の源泉徴収票!$J$15,NOT(配偶者の源泉徴収票!$J$15="")),配偶者の源泉徴収票!$N$15/10000,IF(AND(X6&lt;=配偶者の源泉徴収票!$J$16,NOT(配偶者の源泉徴収票!$J$16="")), 配偶者の源泉徴収票!$N$16/10000,0)))))))</f>
        <v>100</v>
      </c>
      <c r="Y19" s="6">
        <f>IF(Y6="","",IF(AND(Y6&lt;=配偶者の源泉徴収票!$J$11,NOT(配偶者の源泉徴収票!$J$11="")),配偶者の源泉徴収票!$N$11/10000,IF(AND(Y6&lt;=配偶者の源泉徴収票!$J$12,NOT(配偶者の源泉徴収票!$J$12="")),配偶者の源泉徴収票!$N$12/10000,IF(AND(Y6&lt;=配偶者の源泉徴収票!$J$13,NOT(配偶者の源泉徴収票!$J$13="")),配偶者の源泉徴収票!$N$13/10000,IF(AND(Y6&lt;=配偶者の源泉徴収票!$J$14,NOT(配偶者の源泉徴収票!$J$14="")),配偶者の源泉徴収票!$N$14/10000,IF(AND(Y6&lt;=配偶者の源泉徴収票!$J$15,NOT(配偶者の源泉徴収票!$J$15="")),配偶者の源泉徴収票!$N$15/10000,IF(AND(Y6&lt;=配偶者の源泉徴収票!$J$16,NOT(配偶者の源泉徴収票!$J$16="")), 配偶者の源泉徴収票!$N$16/10000,0)))))))</f>
        <v>100</v>
      </c>
      <c r="Z19" s="6">
        <f>IF(Z6="","",IF(AND(Z6&lt;=配偶者の源泉徴収票!$J$11,NOT(配偶者の源泉徴収票!$J$11="")),配偶者の源泉徴収票!$N$11/10000,IF(AND(Z6&lt;=配偶者の源泉徴収票!$J$12,NOT(配偶者の源泉徴収票!$J$12="")),配偶者の源泉徴収票!$N$12/10000,IF(AND(Z6&lt;=配偶者の源泉徴収票!$J$13,NOT(配偶者の源泉徴収票!$J$13="")),配偶者の源泉徴収票!$N$13/10000,IF(AND(Z6&lt;=配偶者の源泉徴収票!$J$14,NOT(配偶者の源泉徴収票!$J$14="")),配偶者の源泉徴収票!$N$14/10000,IF(AND(Z6&lt;=配偶者の源泉徴収票!$J$15,NOT(配偶者の源泉徴収票!$J$15="")),配偶者の源泉徴収票!$N$15/10000,IF(AND(Z6&lt;=配偶者の源泉徴収票!$J$16,NOT(配偶者の源泉徴収票!$J$16="")), 配偶者の源泉徴収票!$N$16/10000,0)))))))</f>
        <v>100</v>
      </c>
      <c r="AA19" s="6">
        <f>IF(AA6="","",IF(AND(AA6&lt;=配偶者の源泉徴収票!$J$11,NOT(配偶者の源泉徴収票!$J$11="")),配偶者の源泉徴収票!$N$11/10000,IF(AND(AA6&lt;=配偶者の源泉徴収票!$J$12,NOT(配偶者の源泉徴収票!$J$12="")),配偶者の源泉徴収票!$N$12/10000,IF(AND(AA6&lt;=配偶者の源泉徴収票!$J$13,NOT(配偶者の源泉徴収票!$J$13="")),配偶者の源泉徴収票!$N$13/10000,IF(AND(AA6&lt;=配偶者の源泉徴収票!$J$14,NOT(配偶者の源泉徴収票!$J$14="")),配偶者の源泉徴収票!$N$14/10000,IF(AND(AA6&lt;=配偶者の源泉徴収票!$J$15,NOT(配偶者の源泉徴収票!$J$15="")),配偶者の源泉徴収票!$N$15/10000,IF(AND(AA6&lt;=配偶者の源泉徴収票!$J$16,NOT(配偶者の源泉徴収票!$J$16="")), 配偶者の源泉徴収票!$N$16/10000,0)))))))</f>
        <v>100</v>
      </c>
      <c r="AB19" s="6">
        <f>IF(AB6="","",IF(AND(AB6&lt;=配偶者の源泉徴収票!$J$11,NOT(配偶者の源泉徴収票!$J$11="")),配偶者の源泉徴収票!$N$11/10000,IF(AND(AB6&lt;=配偶者の源泉徴収票!$J$12,NOT(配偶者の源泉徴収票!$J$12="")),配偶者の源泉徴収票!$N$12/10000,IF(AND(AB6&lt;=配偶者の源泉徴収票!$J$13,NOT(配偶者の源泉徴収票!$J$13="")),配偶者の源泉徴収票!$N$13/10000,IF(AND(AB6&lt;=配偶者の源泉徴収票!$J$14,NOT(配偶者の源泉徴収票!$J$14="")),配偶者の源泉徴収票!$N$14/10000,IF(AND(AB6&lt;=配偶者の源泉徴収票!$J$15,NOT(配偶者の源泉徴収票!$J$15="")),配偶者の源泉徴収票!$N$15/10000,IF(AND(AB6&lt;=配偶者の源泉徴収票!$J$16,NOT(配偶者の源泉徴収票!$J$16="")), 配偶者の源泉徴収票!$N$16/10000,0)))))))</f>
        <v>100</v>
      </c>
      <c r="AC19" s="6">
        <f>IF(AC6="","",IF(AND(AC6&lt;=配偶者の源泉徴収票!$J$11,NOT(配偶者の源泉徴収票!$J$11="")),配偶者の源泉徴収票!$N$11/10000,IF(AND(AC6&lt;=配偶者の源泉徴収票!$J$12,NOT(配偶者の源泉徴収票!$J$12="")),配偶者の源泉徴収票!$N$12/10000,IF(AND(AC6&lt;=配偶者の源泉徴収票!$J$13,NOT(配偶者の源泉徴収票!$J$13="")),配偶者の源泉徴収票!$N$13/10000,IF(AND(AC6&lt;=配偶者の源泉徴収票!$J$14,NOT(配偶者の源泉徴収票!$J$14="")),配偶者の源泉徴収票!$N$14/10000,IF(AND(AC6&lt;=配偶者の源泉徴収票!$J$15,NOT(配偶者の源泉徴収票!$J$15="")),配偶者の源泉徴収票!$N$15/10000,IF(AND(AC6&lt;=配偶者の源泉徴収票!$J$16,NOT(配偶者の源泉徴収票!$J$16="")), 配偶者の源泉徴収票!$N$16/10000,0)))))))</f>
        <v>100</v>
      </c>
      <c r="AD19" s="6">
        <f>IF(AD6="","",IF(AND(AD6&lt;=配偶者の源泉徴収票!$J$11,NOT(配偶者の源泉徴収票!$J$11="")),配偶者の源泉徴収票!$N$11/10000,IF(AND(AD6&lt;=配偶者の源泉徴収票!$J$12,NOT(配偶者の源泉徴収票!$J$12="")),配偶者の源泉徴収票!$N$12/10000,IF(AND(AD6&lt;=配偶者の源泉徴収票!$J$13,NOT(配偶者の源泉徴収票!$J$13="")),配偶者の源泉徴収票!$N$13/10000,IF(AND(AD6&lt;=配偶者の源泉徴収票!$J$14,NOT(配偶者の源泉徴収票!$J$14="")),配偶者の源泉徴収票!$N$14/10000,IF(AND(AD6&lt;=配偶者の源泉徴収票!$J$15,NOT(配偶者の源泉徴収票!$J$15="")),配偶者の源泉徴収票!$N$15/10000,IF(AND(AD6&lt;=配偶者の源泉徴収票!$J$16,NOT(配偶者の源泉徴収票!$J$16="")), 配偶者の源泉徴収票!$N$16/10000,0)))))))</f>
        <v>100</v>
      </c>
      <c r="AE19" s="6">
        <f>IF(AE6="","",IF(AND(AE6&lt;=配偶者の源泉徴収票!$J$11,NOT(配偶者の源泉徴収票!$J$11="")),配偶者の源泉徴収票!$N$11/10000,IF(AND(AE6&lt;=配偶者の源泉徴収票!$J$12,NOT(配偶者の源泉徴収票!$J$12="")),配偶者の源泉徴収票!$N$12/10000,IF(AND(AE6&lt;=配偶者の源泉徴収票!$J$13,NOT(配偶者の源泉徴収票!$J$13="")),配偶者の源泉徴収票!$N$13/10000,IF(AND(AE6&lt;=配偶者の源泉徴収票!$J$14,NOT(配偶者の源泉徴収票!$J$14="")),配偶者の源泉徴収票!$N$14/10000,IF(AND(AE6&lt;=配偶者の源泉徴収票!$J$15,NOT(配偶者の源泉徴収票!$J$15="")),配偶者の源泉徴収票!$N$15/10000,IF(AND(AE6&lt;=配偶者の源泉徴収票!$J$16,NOT(配偶者の源泉徴収票!$J$16="")), 配偶者の源泉徴収票!$N$16/10000,0)))))))</f>
        <v>100</v>
      </c>
      <c r="AF19" s="6">
        <f>IF(AF6="","",IF(AND(AF6&lt;=配偶者の源泉徴収票!$J$11,NOT(配偶者の源泉徴収票!$J$11="")),配偶者の源泉徴収票!$N$11/10000,IF(AND(AF6&lt;=配偶者の源泉徴収票!$J$12,NOT(配偶者の源泉徴収票!$J$12="")),配偶者の源泉徴収票!$N$12/10000,IF(AND(AF6&lt;=配偶者の源泉徴収票!$J$13,NOT(配偶者の源泉徴収票!$J$13="")),配偶者の源泉徴収票!$N$13/10000,IF(AND(AF6&lt;=配偶者の源泉徴収票!$J$14,NOT(配偶者の源泉徴収票!$J$14="")),配偶者の源泉徴収票!$N$14/10000,IF(AND(AF6&lt;=配偶者の源泉徴収票!$J$15,NOT(配偶者の源泉徴収票!$J$15="")),配偶者の源泉徴収票!$N$15/10000,IF(AND(AF6&lt;=配偶者の源泉徴収票!$J$16,NOT(配偶者の源泉徴収票!$J$16="")), 配偶者の源泉徴収票!$N$16/10000,0)))))))</f>
        <v>100</v>
      </c>
      <c r="AG19" s="6">
        <f>IF(AG6="","",IF(AND(AG6&lt;=配偶者の源泉徴収票!$J$11,NOT(配偶者の源泉徴収票!$J$11="")),配偶者の源泉徴収票!$N$11/10000,IF(AND(AG6&lt;=配偶者の源泉徴収票!$J$12,NOT(配偶者の源泉徴収票!$J$12="")),配偶者の源泉徴収票!$N$12/10000,IF(AND(AG6&lt;=配偶者の源泉徴収票!$J$13,NOT(配偶者の源泉徴収票!$J$13="")),配偶者の源泉徴収票!$N$13/10000,IF(AND(AG6&lt;=配偶者の源泉徴収票!$J$14,NOT(配偶者の源泉徴収票!$J$14="")),配偶者の源泉徴収票!$N$14/10000,IF(AND(AG6&lt;=配偶者の源泉徴収票!$J$15,NOT(配偶者の源泉徴収票!$J$15="")),配偶者の源泉徴収票!$N$15/10000,IF(AND(AG6&lt;=配偶者の源泉徴収票!$J$16,NOT(配偶者の源泉徴収票!$J$16="")), 配偶者の源泉徴収票!$N$16/10000,0)))))))</f>
        <v>100</v>
      </c>
      <c r="AH19" s="6">
        <f>IF(AH6="","",IF(AND(AH6&lt;=配偶者の源泉徴収票!$J$11,NOT(配偶者の源泉徴収票!$J$11="")),配偶者の源泉徴収票!$N$11/10000,IF(AND(AH6&lt;=配偶者の源泉徴収票!$J$12,NOT(配偶者の源泉徴収票!$J$12="")),配偶者の源泉徴収票!$N$12/10000,IF(AND(AH6&lt;=配偶者の源泉徴収票!$J$13,NOT(配偶者の源泉徴収票!$J$13="")),配偶者の源泉徴収票!$N$13/10000,IF(AND(AH6&lt;=配偶者の源泉徴収票!$J$14,NOT(配偶者の源泉徴収票!$J$14="")),配偶者の源泉徴収票!$N$14/10000,IF(AND(AH6&lt;=配偶者の源泉徴収票!$J$15,NOT(配偶者の源泉徴収票!$J$15="")),配偶者の源泉徴収票!$N$15/10000,IF(AND(AH6&lt;=配偶者の源泉徴収票!$J$16,NOT(配偶者の源泉徴収票!$J$16="")), 配偶者の源泉徴収票!$N$16/10000,0)))))))</f>
        <v>100</v>
      </c>
      <c r="AI19" s="6">
        <f>IF(AI6="","",IF(AND(AI6&lt;=配偶者の源泉徴収票!$J$11,NOT(配偶者の源泉徴収票!$J$11="")),配偶者の源泉徴収票!$N$11/10000,IF(AND(AI6&lt;=配偶者の源泉徴収票!$J$12,NOT(配偶者の源泉徴収票!$J$12="")),配偶者の源泉徴収票!$N$12/10000,IF(AND(AI6&lt;=配偶者の源泉徴収票!$J$13,NOT(配偶者の源泉徴収票!$J$13="")),配偶者の源泉徴収票!$N$13/10000,IF(AND(AI6&lt;=配偶者の源泉徴収票!$J$14,NOT(配偶者の源泉徴収票!$J$14="")),配偶者の源泉徴収票!$N$14/10000,IF(AND(AI6&lt;=配偶者の源泉徴収票!$J$15,NOT(配偶者の源泉徴収票!$J$15="")),配偶者の源泉徴収票!$N$15/10000,IF(AND(AI6&lt;=配偶者の源泉徴収票!$J$16,NOT(配偶者の源泉徴収票!$J$16="")), 配偶者の源泉徴収票!$N$16/10000,0)))))))</f>
        <v>100</v>
      </c>
      <c r="AJ19" s="6">
        <f>IF(AJ6="","",IF(AND(AJ6&lt;=配偶者の源泉徴収票!$J$11,NOT(配偶者の源泉徴収票!$J$11="")),配偶者の源泉徴収票!$N$11/10000,IF(AND(AJ6&lt;=配偶者の源泉徴収票!$J$12,NOT(配偶者の源泉徴収票!$J$12="")),配偶者の源泉徴収票!$N$12/10000,IF(AND(AJ6&lt;=配偶者の源泉徴収票!$J$13,NOT(配偶者の源泉徴収票!$J$13="")),配偶者の源泉徴収票!$N$13/10000,IF(AND(AJ6&lt;=配偶者の源泉徴収票!$J$14,NOT(配偶者の源泉徴収票!$J$14="")),配偶者の源泉徴収票!$N$14/10000,IF(AND(AJ6&lt;=配偶者の源泉徴収票!$J$15,NOT(配偶者の源泉徴収票!$J$15="")),配偶者の源泉徴収票!$N$15/10000,IF(AND(AJ6&lt;=配偶者の源泉徴収票!$J$16,NOT(配偶者の源泉徴収票!$J$16="")), 配偶者の源泉徴収票!$N$16/10000,0)))))))</f>
        <v>100</v>
      </c>
      <c r="AK19" s="6">
        <f>IF(AK6="","",IF(AND(AK6&lt;=配偶者の源泉徴収票!$J$11,NOT(配偶者の源泉徴収票!$J$11="")),配偶者の源泉徴収票!$N$11/10000,IF(AND(AK6&lt;=配偶者の源泉徴収票!$J$12,NOT(配偶者の源泉徴収票!$J$12="")),配偶者の源泉徴収票!$N$12/10000,IF(AND(AK6&lt;=配偶者の源泉徴収票!$J$13,NOT(配偶者の源泉徴収票!$J$13="")),配偶者の源泉徴収票!$N$13/10000,IF(AND(AK6&lt;=配偶者の源泉徴収票!$J$14,NOT(配偶者の源泉徴収票!$J$14="")),配偶者の源泉徴収票!$N$14/10000,IF(AND(AK6&lt;=配偶者の源泉徴収票!$J$15,NOT(配偶者の源泉徴収票!$J$15="")),配偶者の源泉徴収票!$N$15/10000,IF(AND(AK6&lt;=配偶者の源泉徴収票!$J$16,NOT(配偶者の源泉徴収票!$J$16="")), 配偶者の源泉徴収票!$N$16/10000,0)))))))</f>
        <v>100</v>
      </c>
      <c r="AL19" s="6">
        <f>IF(AL6="","",IF(AND(AL6&lt;=配偶者の源泉徴収票!$J$11,NOT(配偶者の源泉徴収票!$J$11="")),配偶者の源泉徴収票!$N$11/10000,IF(AND(AL6&lt;=配偶者の源泉徴収票!$J$12,NOT(配偶者の源泉徴収票!$J$12="")),配偶者の源泉徴収票!$N$12/10000,IF(AND(AL6&lt;=配偶者の源泉徴収票!$J$13,NOT(配偶者の源泉徴収票!$J$13="")),配偶者の源泉徴収票!$N$13/10000,IF(AND(AL6&lt;=配偶者の源泉徴収票!$J$14,NOT(配偶者の源泉徴収票!$J$14="")),配偶者の源泉徴収票!$N$14/10000,IF(AND(AL6&lt;=配偶者の源泉徴収票!$J$15,NOT(配偶者の源泉徴収票!$J$15="")),配偶者の源泉徴収票!$N$15/10000,IF(AND(AL6&lt;=配偶者の源泉徴収票!$J$16,NOT(配偶者の源泉徴収票!$J$16="")), 配偶者の源泉徴収票!$N$16/10000,0)))))))</f>
        <v>0</v>
      </c>
      <c r="AM19" s="6">
        <f>IF(AM6="","",IF(AND(AM6&lt;=配偶者の源泉徴収票!$J$11,NOT(配偶者の源泉徴収票!$J$11="")),配偶者の源泉徴収票!$N$11/10000,IF(AND(AM6&lt;=配偶者の源泉徴収票!$J$12,NOT(配偶者の源泉徴収票!$J$12="")),配偶者の源泉徴収票!$N$12/10000,IF(AND(AM6&lt;=配偶者の源泉徴収票!$J$13,NOT(配偶者の源泉徴収票!$J$13="")),配偶者の源泉徴収票!$N$13/10000,IF(AND(AM6&lt;=配偶者の源泉徴収票!$J$14,NOT(配偶者の源泉徴収票!$J$14="")),配偶者の源泉徴収票!$N$14/10000,IF(AND(AM6&lt;=配偶者の源泉徴収票!$J$15,NOT(配偶者の源泉徴収票!$J$15="")),配偶者の源泉徴収票!$N$15/10000,IF(AND(AM6&lt;=配偶者の源泉徴収票!$J$16,NOT(配偶者の源泉徴収票!$J$16="")), 配偶者の源泉徴収票!$N$16/10000,0)))))))</f>
        <v>0</v>
      </c>
      <c r="AN19" s="6">
        <f>IF(AN6="","",IF(AND(AN6&lt;=配偶者の源泉徴収票!$J$11,NOT(配偶者の源泉徴収票!$J$11="")),配偶者の源泉徴収票!$N$11/10000,IF(AND(AN6&lt;=配偶者の源泉徴収票!$J$12,NOT(配偶者の源泉徴収票!$J$12="")),配偶者の源泉徴収票!$N$12/10000,IF(AND(AN6&lt;=配偶者の源泉徴収票!$J$13,NOT(配偶者の源泉徴収票!$J$13="")),配偶者の源泉徴収票!$N$13/10000,IF(AND(AN6&lt;=配偶者の源泉徴収票!$J$14,NOT(配偶者の源泉徴収票!$J$14="")),配偶者の源泉徴収票!$N$14/10000,IF(AND(AN6&lt;=配偶者の源泉徴収票!$J$15,NOT(配偶者の源泉徴収票!$J$15="")),配偶者の源泉徴収票!$N$15/10000,IF(AND(AN6&lt;=配偶者の源泉徴収票!$J$16,NOT(配偶者の源泉徴収票!$J$16="")), 配偶者の源泉徴収票!$N$16/10000,0)))))))</f>
        <v>0</v>
      </c>
      <c r="AO19" s="6">
        <f>IF(AO6="","",IF(AND(AO6&lt;=配偶者の源泉徴収票!$J$11,NOT(配偶者の源泉徴収票!$J$11="")),配偶者の源泉徴収票!$N$11/10000,IF(AND(AO6&lt;=配偶者の源泉徴収票!$J$12,NOT(配偶者の源泉徴収票!$J$12="")),配偶者の源泉徴収票!$N$12/10000,IF(AND(AO6&lt;=配偶者の源泉徴収票!$J$13,NOT(配偶者の源泉徴収票!$J$13="")),配偶者の源泉徴収票!$N$13/10000,IF(AND(AO6&lt;=配偶者の源泉徴収票!$J$14,NOT(配偶者の源泉徴収票!$J$14="")),配偶者の源泉徴収票!$N$14/10000,IF(AND(AO6&lt;=配偶者の源泉徴収票!$J$15,NOT(配偶者の源泉徴収票!$J$15="")),配偶者の源泉徴収票!$N$15/10000,IF(AND(AO6&lt;=配偶者の源泉徴収票!$J$16,NOT(配偶者の源泉徴収票!$J$16="")), 配偶者の源泉徴収票!$N$16/10000,0)))))))</f>
        <v>0</v>
      </c>
      <c r="AP19" s="6">
        <f>IF(AP6="","",IF(AND(AP6&lt;=配偶者の源泉徴収票!$J$11,NOT(配偶者の源泉徴収票!$J$11="")),配偶者の源泉徴収票!$N$11/10000,IF(AND(AP6&lt;=配偶者の源泉徴収票!$J$12,NOT(配偶者の源泉徴収票!$J$12="")),配偶者の源泉徴収票!$N$12/10000,IF(AND(AP6&lt;=配偶者の源泉徴収票!$J$13,NOT(配偶者の源泉徴収票!$J$13="")),配偶者の源泉徴収票!$N$13/10000,IF(AND(AP6&lt;=配偶者の源泉徴収票!$J$14,NOT(配偶者の源泉徴収票!$J$14="")),配偶者の源泉徴収票!$N$14/10000,IF(AND(AP6&lt;=配偶者の源泉徴収票!$J$15,NOT(配偶者の源泉徴収票!$J$15="")),配偶者の源泉徴収票!$N$15/10000,IF(AND(AP6&lt;=配偶者の源泉徴収票!$J$16,NOT(配偶者の源泉徴収票!$J$16="")), 配偶者の源泉徴収票!$N$16/10000,0)))))))</f>
        <v>0</v>
      </c>
      <c r="AQ19" s="6">
        <f>IF(AQ6="","",IF(AND(AQ6&lt;=配偶者の源泉徴収票!$J$11,NOT(配偶者の源泉徴収票!$J$11="")),配偶者の源泉徴収票!$N$11/10000,IF(AND(AQ6&lt;=配偶者の源泉徴収票!$J$12,NOT(配偶者の源泉徴収票!$J$12="")),配偶者の源泉徴収票!$N$12/10000,IF(AND(AQ6&lt;=配偶者の源泉徴収票!$J$13,NOT(配偶者の源泉徴収票!$J$13="")),配偶者の源泉徴収票!$N$13/10000,IF(AND(AQ6&lt;=配偶者の源泉徴収票!$J$14,NOT(配偶者の源泉徴収票!$J$14="")),配偶者の源泉徴収票!$N$14/10000,IF(AND(AQ6&lt;=配偶者の源泉徴収票!$J$15,NOT(配偶者の源泉徴収票!$J$15="")),配偶者の源泉徴収票!$N$15/10000,IF(AND(AQ6&lt;=配偶者の源泉徴収票!$J$16,NOT(配偶者の源泉徴収票!$J$16="")), 配偶者の源泉徴収票!$N$16/10000,0)))))))</f>
        <v>0</v>
      </c>
      <c r="AR19" s="6">
        <f>IF(AR6="","",IF(AND(AR6&lt;=配偶者の源泉徴収票!$J$11,NOT(配偶者の源泉徴収票!$J$11="")),配偶者の源泉徴収票!$N$11/10000,IF(AND(AR6&lt;=配偶者の源泉徴収票!$J$12,NOT(配偶者の源泉徴収票!$J$12="")),配偶者の源泉徴収票!$N$12/10000,IF(AND(AR6&lt;=配偶者の源泉徴収票!$J$13,NOT(配偶者の源泉徴収票!$J$13="")),配偶者の源泉徴収票!$N$13/10000,IF(AND(AR6&lt;=配偶者の源泉徴収票!$J$14,NOT(配偶者の源泉徴収票!$J$14="")),配偶者の源泉徴収票!$N$14/10000,IF(AND(AR6&lt;=配偶者の源泉徴収票!$J$15,NOT(配偶者の源泉徴収票!$J$15="")),配偶者の源泉徴収票!$N$15/10000,IF(AND(AR6&lt;=配偶者の源泉徴収票!$J$16,NOT(配偶者の源泉徴収票!$J$16="")), 配偶者の源泉徴収票!$N$16/10000,0)))))))</f>
        <v>0</v>
      </c>
      <c r="AS19" s="6">
        <f>IF(AS6="","",IF(AND(AS6&lt;=配偶者の源泉徴収票!$J$11,NOT(配偶者の源泉徴収票!$J$11="")),配偶者の源泉徴収票!$N$11/10000,IF(AND(AS6&lt;=配偶者の源泉徴収票!$J$12,NOT(配偶者の源泉徴収票!$J$12="")),配偶者の源泉徴収票!$N$12/10000,IF(AND(AS6&lt;=配偶者の源泉徴収票!$J$13,NOT(配偶者の源泉徴収票!$J$13="")),配偶者の源泉徴収票!$N$13/10000,IF(AND(AS6&lt;=配偶者の源泉徴収票!$J$14,NOT(配偶者の源泉徴収票!$J$14="")),配偶者の源泉徴収票!$N$14/10000,IF(AND(AS6&lt;=配偶者の源泉徴収票!$J$15,NOT(配偶者の源泉徴収票!$J$15="")),配偶者の源泉徴収票!$N$15/10000,IF(AND(AS6&lt;=配偶者の源泉徴収票!$J$16,NOT(配偶者の源泉徴収票!$J$16="")), 配偶者の源泉徴収票!$N$16/10000,0)))))))</f>
        <v>0</v>
      </c>
      <c r="AT19" s="6">
        <f>IF(AT6="","",IF(AND(AT6&lt;=配偶者の源泉徴収票!$J$11,NOT(配偶者の源泉徴収票!$J$11="")),配偶者の源泉徴収票!$N$11/10000,IF(AND(AT6&lt;=配偶者の源泉徴収票!$J$12,NOT(配偶者の源泉徴収票!$J$12="")),配偶者の源泉徴収票!$N$12/10000,IF(AND(AT6&lt;=配偶者の源泉徴収票!$J$13,NOT(配偶者の源泉徴収票!$J$13="")),配偶者の源泉徴収票!$N$13/10000,IF(AND(AT6&lt;=配偶者の源泉徴収票!$J$14,NOT(配偶者の源泉徴収票!$J$14="")),配偶者の源泉徴収票!$N$14/10000,IF(AND(AT6&lt;=配偶者の源泉徴収票!$J$15,NOT(配偶者の源泉徴収票!$J$15="")),配偶者の源泉徴収票!$N$15/10000,IF(AND(AT6&lt;=配偶者の源泉徴収票!$J$16,NOT(配偶者の源泉徴収票!$J$16="")), 配偶者の源泉徴収票!$N$16/10000,0)))))))</f>
        <v>0</v>
      </c>
      <c r="AU19" s="6">
        <f>IF(AU6="","",IF(AND(AU6&lt;=配偶者の源泉徴収票!$J$11,NOT(配偶者の源泉徴収票!$J$11="")),配偶者の源泉徴収票!$N$11/10000,IF(AND(AU6&lt;=配偶者の源泉徴収票!$J$12,NOT(配偶者の源泉徴収票!$J$12="")),配偶者の源泉徴収票!$N$12/10000,IF(AND(AU6&lt;=配偶者の源泉徴収票!$J$13,NOT(配偶者の源泉徴収票!$J$13="")),配偶者の源泉徴収票!$N$13/10000,IF(AND(AU6&lt;=配偶者の源泉徴収票!$J$14,NOT(配偶者の源泉徴収票!$J$14="")),配偶者の源泉徴収票!$N$14/10000,IF(AND(AU6&lt;=配偶者の源泉徴収票!$J$15,NOT(配偶者の源泉徴収票!$J$15="")),配偶者の源泉徴収票!$N$15/10000,IF(AND(AU6&lt;=配偶者の源泉徴収票!$J$16,NOT(配偶者の源泉徴収票!$J$16="")), 配偶者の源泉徴収票!$N$16/10000,0)))))))</f>
        <v>0</v>
      </c>
      <c r="AV19" s="6">
        <f>IF(AV6="","",IF(AND(AV6&lt;=配偶者の源泉徴収票!$J$11,NOT(配偶者の源泉徴収票!$J$11="")),配偶者の源泉徴収票!$N$11/10000,IF(AND(AV6&lt;=配偶者の源泉徴収票!$J$12,NOT(配偶者の源泉徴収票!$J$12="")),配偶者の源泉徴収票!$N$12/10000,IF(AND(AV6&lt;=配偶者の源泉徴収票!$J$13,NOT(配偶者の源泉徴収票!$J$13="")),配偶者の源泉徴収票!$N$13/10000,IF(AND(AV6&lt;=配偶者の源泉徴収票!$J$14,NOT(配偶者の源泉徴収票!$J$14="")),配偶者の源泉徴収票!$N$14/10000,IF(AND(AV6&lt;=配偶者の源泉徴収票!$J$15,NOT(配偶者の源泉徴収票!$J$15="")),配偶者の源泉徴収票!$N$15/10000,IF(AND(AV6&lt;=配偶者の源泉徴収票!$J$16,NOT(配偶者の源泉徴収票!$J$16="")), 配偶者の源泉徴収票!$N$16/10000,0)))))))</f>
        <v>0</v>
      </c>
      <c r="AW19" s="6">
        <f>IF(AW6="","",IF(AND(AW6&lt;=配偶者の源泉徴収票!$J$11,NOT(配偶者の源泉徴収票!$J$11="")),配偶者の源泉徴収票!$N$11/10000,IF(AND(AW6&lt;=配偶者の源泉徴収票!$J$12,NOT(配偶者の源泉徴収票!$J$12="")),配偶者の源泉徴収票!$N$12/10000,IF(AND(AW6&lt;=配偶者の源泉徴収票!$J$13,NOT(配偶者の源泉徴収票!$J$13="")),配偶者の源泉徴収票!$N$13/10000,IF(AND(AW6&lt;=配偶者の源泉徴収票!$J$14,NOT(配偶者の源泉徴収票!$J$14="")),配偶者の源泉徴収票!$N$14/10000,IF(AND(AW6&lt;=配偶者の源泉徴収票!$J$15,NOT(配偶者の源泉徴収票!$J$15="")),配偶者の源泉徴収票!$N$15/10000,IF(AND(AW6&lt;=配偶者の源泉徴収票!$J$16,NOT(配偶者の源泉徴収票!$J$16="")), 配偶者の源泉徴収票!$N$16/10000,0)))))))</f>
        <v>0</v>
      </c>
      <c r="AX19" s="6">
        <f>IF(AX6="","",IF(AND(AX6&lt;=配偶者の源泉徴収票!$J$11,NOT(配偶者の源泉徴収票!$J$11="")),配偶者の源泉徴収票!$N$11/10000,IF(AND(AX6&lt;=配偶者の源泉徴収票!$J$12,NOT(配偶者の源泉徴収票!$J$12="")),配偶者の源泉徴収票!$N$12/10000,IF(AND(AX6&lt;=配偶者の源泉徴収票!$J$13,NOT(配偶者の源泉徴収票!$J$13="")),配偶者の源泉徴収票!$N$13/10000,IF(AND(AX6&lt;=配偶者の源泉徴収票!$J$14,NOT(配偶者の源泉徴収票!$J$14="")),配偶者の源泉徴収票!$N$14/10000,IF(AND(AX6&lt;=配偶者の源泉徴収票!$J$15,NOT(配偶者の源泉徴収票!$J$15="")),配偶者の源泉徴収票!$N$15/10000,IF(AND(AX6&lt;=配偶者の源泉徴収票!$J$16,NOT(配偶者の源泉徴収票!$J$16="")), 配偶者の源泉徴収票!$N$16/10000,0)))))))</f>
        <v>0</v>
      </c>
      <c r="AY19" s="6">
        <f>IF(AY6="","",IF(AND(AY6&lt;=配偶者の源泉徴収票!$J$11,NOT(配偶者の源泉徴収票!$J$11="")),配偶者の源泉徴収票!$N$11/10000,IF(AND(AY6&lt;=配偶者の源泉徴収票!$J$12,NOT(配偶者の源泉徴収票!$J$12="")),配偶者の源泉徴収票!$N$12/10000,IF(AND(AY6&lt;=配偶者の源泉徴収票!$J$13,NOT(配偶者の源泉徴収票!$J$13="")),配偶者の源泉徴収票!$N$13/10000,IF(AND(AY6&lt;=配偶者の源泉徴収票!$J$14,NOT(配偶者の源泉徴収票!$J$14="")),配偶者の源泉徴収票!$N$14/10000,IF(AND(AY6&lt;=配偶者の源泉徴収票!$J$15,NOT(配偶者の源泉徴収票!$J$15="")),配偶者の源泉徴収票!$N$15/10000,IF(AND(AY6&lt;=配偶者の源泉徴収票!$J$16,NOT(配偶者の源泉徴収票!$J$16="")), 配偶者の源泉徴収票!$N$16/10000,0)))))))</f>
        <v>0</v>
      </c>
      <c r="AZ19" s="6">
        <f>IF(AZ6="","",IF(AND(AZ6&lt;=配偶者の源泉徴収票!$J$11,NOT(配偶者の源泉徴収票!$J$11="")),配偶者の源泉徴収票!$N$11/10000,IF(AND(AZ6&lt;=配偶者の源泉徴収票!$J$12,NOT(配偶者の源泉徴収票!$J$12="")),配偶者の源泉徴収票!$N$12/10000,IF(AND(AZ6&lt;=配偶者の源泉徴収票!$J$13,NOT(配偶者の源泉徴収票!$J$13="")),配偶者の源泉徴収票!$N$13/10000,IF(AND(AZ6&lt;=配偶者の源泉徴収票!$J$14,NOT(配偶者の源泉徴収票!$J$14="")),配偶者の源泉徴収票!$N$14/10000,IF(AND(AZ6&lt;=配偶者の源泉徴収票!$J$15,NOT(配偶者の源泉徴収票!$J$15="")),配偶者の源泉徴収票!$N$15/10000,IF(AND(AZ6&lt;=配偶者の源泉徴収票!$J$16,NOT(配偶者の源泉徴収票!$J$16="")), 配偶者の源泉徴収票!$N$16/10000,0)))))))</f>
        <v>0</v>
      </c>
      <c r="BA19" s="6">
        <f>IF(BA6="","",IF(AND(BA6&lt;=配偶者の源泉徴収票!$J$11,NOT(配偶者の源泉徴収票!$J$11="")),配偶者の源泉徴収票!$N$11/10000,IF(AND(BA6&lt;=配偶者の源泉徴収票!$J$12,NOT(配偶者の源泉徴収票!$J$12="")),配偶者の源泉徴収票!$N$12/10000,IF(AND(BA6&lt;=配偶者の源泉徴収票!$J$13,NOT(配偶者の源泉徴収票!$J$13="")),配偶者の源泉徴収票!$N$13/10000,IF(AND(BA6&lt;=配偶者の源泉徴収票!$J$14,NOT(配偶者の源泉徴収票!$J$14="")),配偶者の源泉徴収票!$N$14/10000,IF(AND(BA6&lt;=配偶者の源泉徴収票!$J$15,NOT(配偶者の源泉徴収票!$J$15="")),配偶者の源泉徴収票!$N$15/10000,IF(AND(BA6&lt;=配偶者の源泉徴収票!$J$16,NOT(配偶者の源泉徴収票!$J$16="")), 配偶者の源泉徴収票!$N$16/10000,0)))))))</f>
        <v>0</v>
      </c>
      <c r="BB19" s="6">
        <f>IF(BB6="","",IF(AND(BB6&lt;=配偶者の源泉徴収票!$J$11,NOT(配偶者の源泉徴収票!$J$11="")),配偶者の源泉徴収票!$N$11/10000,IF(AND(BB6&lt;=配偶者の源泉徴収票!$J$12,NOT(配偶者の源泉徴収票!$J$12="")),配偶者の源泉徴収票!$N$12/10000,IF(AND(BB6&lt;=配偶者の源泉徴収票!$J$13,NOT(配偶者の源泉徴収票!$J$13="")),配偶者の源泉徴収票!$N$13/10000,IF(AND(BB6&lt;=配偶者の源泉徴収票!$J$14,NOT(配偶者の源泉徴収票!$J$14="")),配偶者の源泉徴収票!$N$14/10000,IF(AND(BB6&lt;=配偶者の源泉徴収票!$J$15,NOT(配偶者の源泉徴収票!$J$15="")),配偶者の源泉徴収票!$N$15/10000,IF(AND(BB6&lt;=配偶者の源泉徴収票!$J$16,NOT(配偶者の源泉徴収票!$J$16="")), 配偶者の源泉徴収票!$N$16/10000,0)))))))</f>
        <v>0</v>
      </c>
      <c r="BC19" s="6">
        <f>IF(BC6="","",IF(AND(BC6&lt;=配偶者の源泉徴収票!$J$11,NOT(配偶者の源泉徴収票!$J$11="")),配偶者の源泉徴収票!$N$11/10000,IF(AND(BC6&lt;=配偶者の源泉徴収票!$J$12,NOT(配偶者の源泉徴収票!$J$12="")),配偶者の源泉徴収票!$N$12/10000,IF(AND(BC6&lt;=配偶者の源泉徴収票!$J$13,NOT(配偶者の源泉徴収票!$J$13="")),配偶者の源泉徴収票!$N$13/10000,IF(AND(BC6&lt;=配偶者の源泉徴収票!$J$14,NOT(配偶者の源泉徴収票!$J$14="")),配偶者の源泉徴収票!$N$14/10000,IF(AND(BC6&lt;=配偶者の源泉徴収票!$J$15,NOT(配偶者の源泉徴収票!$J$15="")),配偶者の源泉徴収票!$N$15/10000,IF(AND(BC6&lt;=配偶者の源泉徴収票!$J$16,NOT(配偶者の源泉徴収票!$J$16="")), 配偶者の源泉徴収票!$N$16/10000,0)))))))</f>
        <v>0</v>
      </c>
      <c r="BD19" s="6">
        <f>IF(BD6="","",IF(AND(BD6&lt;=配偶者の源泉徴収票!$J$11,NOT(配偶者の源泉徴収票!$J$11="")),配偶者の源泉徴収票!$N$11/10000,IF(AND(BD6&lt;=配偶者の源泉徴収票!$J$12,NOT(配偶者の源泉徴収票!$J$12="")),配偶者の源泉徴収票!$N$12/10000,IF(AND(BD6&lt;=配偶者の源泉徴収票!$J$13,NOT(配偶者の源泉徴収票!$J$13="")),配偶者の源泉徴収票!$N$13/10000,IF(AND(BD6&lt;=配偶者の源泉徴収票!$J$14,NOT(配偶者の源泉徴収票!$J$14="")),配偶者の源泉徴収票!$N$14/10000,IF(AND(BD6&lt;=配偶者の源泉徴収票!$J$15,NOT(配偶者の源泉徴収票!$J$15="")),配偶者の源泉徴収票!$N$15/10000,IF(AND(BD6&lt;=配偶者の源泉徴収票!$J$16,NOT(配偶者の源泉徴収票!$J$16="")), 配偶者の源泉徴収票!$N$16/10000,0)))))))</f>
        <v>0</v>
      </c>
      <c r="BE19" s="6">
        <f>IF(BE6="","",IF(AND(BE6&lt;=配偶者の源泉徴収票!$J$11,NOT(配偶者の源泉徴収票!$J$11="")),配偶者の源泉徴収票!$N$11/10000,IF(AND(BE6&lt;=配偶者の源泉徴収票!$J$12,NOT(配偶者の源泉徴収票!$J$12="")),配偶者の源泉徴収票!$N$12/10000,IF(AND(BE6&lt;=配偶者の源泉徴収票!$J$13,NOT(配偶者の源泉徴収票!$J$13="")),配偶者の源泉徴収票!$N$13/10000,IF(AND(BE6&lt;=配偶者の源泉徴収票!$J$14,NOT(配偶者の源泉徴収票!$J$14="")),配偶者の源泉徴収票!$N$14/10000,IF(AND(BE6&lt;=配偶者の源泉徴収票!$J$15,NOT(配偶者の源泉徴収票!$J$15="")),配偶者の源泉徴収票!$N$15/10000,IF(AND(BE6&lt;=配偶者の源泉徴収票!$J$16,NOT(配偶者の源泉徴収票!$J$16="")), 配偶者の源泉徴収票!$N$16/10000,0)))))))</f>
        <v>0</v>
      </c>
      <c r="BF19" s="6">
        <f>IF(BF6="","",IF(AND(BF6&lt;=配偶者の源泉徴収票!$J$11,NOT(配偶者の源泉徴収票!$J$11="")),配偶者の源泉徴収票!$N$11/10000,IF(AND(BF6&lt;=配偶者の源泉徴収票!$J$12,NOT(配偶者の源泉徴収票!$J$12="")),配偶者の源泉徴収票!$N$12/10000,IF(AND(BF6&lt;=配偶者の源泉徴収票!$J$13,NOT(配偶者の源泉徴収票!$J$13="")),配偶者の源泉徴収票!$N$13/10000,IF(AND(BF6&lt;=配偶者の源泉徴収票!$J$14,NOT(配偶者の源泉徴収票!$J$14="")),配偶者の源泉徴収票!$N$14/10000,IF(AND(BF6&lt;=配偶者の源泉徴収票!$J$15,NOT(配偶者の源泉徴収票!$J$15="")),配偶者の源泉徴収票!$N$15/10000,IF(AND(BF6&lt;=配偶者の源泉徴収票!$J$16,NOT(配偶者の源泉徴収票!$J$16="")), 配偶者の源泉徴収票!$N$16/10000,0)))))))</f>
        <v>0</v>
      </c>
      <c r="BG19" s="6">
        <f>IF(BG6="","",IF(AND(BG6&lt;=配偶者の源泉徴収票!$J$11,NOT(配偶者の源泉徴収票!$J$11="")),配偶者の源泉徴収票!$N$11/10000,IF(AND(BG6&lt;=配偶者の源泉徴収票!$J$12,NOT(配偶者の源泉徴収票!$J$12="")),配偶者の源泉徴収票!$N$12/10000,IF(AND(BG6&lt;=配偶者の源泉徴収票!$J$13,NOT(配偶者の源泉徴収票!$J$13="")),配偶者の源泉徴収票!$N$13/10000,IF(AND(BG6&lt;=配偶者の源泉徴収票!$J$14,NOT(配偶者の源泉徴収票!$J$14="")),配偶者の源泉徴収票!$N$14/10000,IF(AND(BG6&lt;=配偶者の源泉徴収票!$J$15,NOT(配偶者の源泉徴収票!$J$15="")),配偶者の源泉徴収票!$N$15/10000,IF(AND(BG6&lt;=配偶者の源泉徴収票!$J$16,NOT(配偶者の源泉徴収票!$J$16="")), 配偶者の源泉徴収票!$N$16/10000,0)))))))</f>
        <v>0</v>
      </c>
      <c r="BH19" s="6">
        <f>IF(BH6="","",IF(AND(BH6&lt;=配偶者の源泉徴収票!$J$11,NOT(配偶者の源泉徴収票!$J$11="")),配偶者の源泉徴収票!$N$11/10000,IF(AND(BH6&lt;=配偶者の源泉徴収票!$J$12,NOT(配偶者の源泉徴収票!$J$12="")),配偶者の源泉徴収票!$N$12/10000,IF(AND(BH6&lt;=配偶者の源泉徴収票!$J$13,NOT(配偶者の源泉徴収票!$J$13="")),配偶者の源泉徴収票!$N$13/10000,IF(AND(BH6&lt;=配偶者の源泉徴収票!$J$14,NOT(配偶者の源泉徴収票!$J$14="")),配偶者の源泉徴収票!$N$14/10000,IF(AND(BH6&lt;=配偶者の源泉徴収票!$J$15,NOT(配偶者の源泉徴収票!$J$15="")),配偶者の源泉徴収票!$N$15/10000,IF(AND(BH6&lt;=配偶者の源泉徴収票!$J$16,NOT(配偶者の源泉徴収票!$J$16="")), 配偶者の源泉徴収票!$N$16/10000,0)))))))</f>
        <v>0</v>
      </c>
      <c r="BI19" s="6">
        <f>IF(BI6="","",IF(AND(BI6&lt;=配偶者の源泉徴収票!$J$11,NOT(配偶者の源泉徴収票!$J$11="")),配偶者の源泉徴収票!$N$11/10000,IF(AND(BI6&lt;=配偶者の源泉徴収票!$J$12,NOT(配偶者の源泉徴収票!$J$12="")),配偶者の源泉徴収票!$N$12/10000,IF(AND(BI6&lt;=配偶者の源泉徴収票!$J$13,NOT(配偶者の源泉徴収票!$J$13="")),配偶者の源泉徴収票!$N$13/10000,IF(AND(BI6&lt;=配偶者の源泉徴収票!$J$14,NOT(配偶者の源泉徴収票!$J$14="")),配偶者の源泉徴収票!$N$14/10000,IF(AND(BI6&lt;=配偶者の源泉徴収票!$J$15,NOT(配偶者の源泉徴収票!$J$15="")),配偶者の源泉徴収票!$N$15/10000,IF(AND(BI6&lt;=配偶者の源泉徴収票!$J$16,NOT(配偶者の源泉徴収票!$J$16="")), 配偶者の源泉徴収票!$N$16/10000,0)))))))</f>
        <v>0</v>
      </c>
      <c r="BJ19" s="6">
        <f>IF(BJ6="","",IF(AND(BJ6&lt;=配偶者の源泉徴収票!$J$11,NOT(配偶者の源泉徴収票!$J$11="")),配偶者の源泉徴収票!$N$11/10000,IF(AND(BJ6&lt;=配偶者の源泉徴収票!$J$12,NOT(配偶者の源泉徴収票!$J$12="")),配偶者の源泉徴収票!$N$12/10000,IF(AND(BJ6&lt;=配偶者の源泉徴収票!$J$13,NOT(配偶者の源泉徴収票!$J$13="")),配偶者の源泉徴収票!$N$13/10000,IF(AND(BJ6&lt;=配偶者の源泉徴収票!$J$14,NOT(配偶者の源泉徴収票!$J$14="")),配偶者の源泉徴収票!$N$14/10000,IF(AND(BJ6&lt;=配偶者の源泉徴収票!$J$15,NOT(配偶者の源泉徴収票!$J$15="")),配偶者の源泉徴収票!$N$15/10000,IF(AND(BJ6&lt;=配偶者の源泉徴収票!$J$16,NOT(配偶者の源泉徴収票!$J$16="")), 配偶者の源泉徴収票!$N$16/10000,0)))))))</f>
        <v>0</v>
      </c>
      <c r="BK19" s="6">
        <f>IF(BK6="","",IF(AND(BK6&lt;=配偶者の源泉徴収票!$J$11,NOT(配偶者の源泉徴収票!$J$11="")),配偶者の源泉徴収票!$N$11/10000,IF(AND(BK6&lt;=配偶者の源泉徴収票!$J$12,NOT(配偶者の源泉徴収票!$J$12="")),配偶者の源泉徴収票!$N$12/10000,IF(AND(BK6&lt;=配偶者の源泉徴収票!$J$13,NOT(配偶者の源泉徴収票!$J$13="")),配偶者の源泉徴収票!$N$13/10000,IF(AND(BK6&lt;=配偶者の源泉徴収票!$J$14,NOT(配偶者の源泉徴収票!$J$14="")),配偶者の源泉徴収票!$N$14/10000,IF(AND(BK6&lt;=配偶者の源泉徴収票!$J$15,NOT(配偶者の源泉徴収票!$J$15="")),配偶者の源泉徴収票!$N$15/10000,IF(AND(BK6&lt;=配偶者の源泉徴収票!$J$16,NOT(配偶者の源泉徴収票!$J$16="")), 配偶者の源泉徴収票!$N$16/10000,0)))))))</f>
        <v>0</v>
      </c>
      <c r="BL19" s="6">
        <f>IF(BL6="","",IF(AND(BL6&lt;=配偶者の源泉徴収票!$J$11,NOT(配偶者の源泉徴収票!$J$11="")),配偶者の源泉徴収票!$N$11/10000,IF(AND(BL6&lt;=配偶者の源泉徴収票!$J$12,NOT(配偶者の源泉徴収票!$J$12="")),配偶者の源泉徴収票!$N$12/10000,IF(AND(BL6&lt;=配偶者の源泉徴収票!$J$13,NOT(配偶者の源泉徴収票!$J$13="")),配偶者の源泉徴収票!$N$13/10000,IF(AND(BL6&lt;=配偶者の源泉徴収票!$J$14,NOT(配偶者の源泉徴収票!$J$14="")),配偶者の源泉徴収票!$N$14/10000,IF(AND(BL6&lt;=配偶者の源泉徴収票!$J$15,NOT(配偶者の源泉徴収票!$J$15="")),配偶者の源泉徴収票!$N$15/10000,IF(AND(BL6&lt;=配偶者の源泉徴収票!$J$16,NOT(配偶者の源泉徴収票!$J$16="")), 配偶者の源泉徴収票!$N$16/10000,0)))))))</f>
        <v>0</v>
      </c>
      <c r="BM19" s="6">
        <f>IF(BM6="","",IF(AND(BM6&lt;=配偶者の源泉徴収票!$J$11,NOT(配偶者の源泉徴収票!$J$11="")),配偶者の源泉徴収票!$N$11/10000,IF(AND(BM6&lt;=配偶者の源泉徴収票!$J$12,NOT(配偶者の源泉徴収票!$J$12="")),配偶者の源泉徴収票!$N$12/10000,IF(AND(BM6&lt;=配偶者の源泉徴収票!$J$13,NOT(配偶者の源泉徴収票!$J$13="")),配偶者の源泉徴収票!$N$13/10000,IF(AND(BM6&lt;=配偶者の源泉徴収票!$J$14,NOT(配偶者の源泉徴収票!$J$14="")),配偶者の源泉徴収票!$N$14/10000,IF(AND(BM6&lt;=配偶者の源泉徴収票!$J$15,NOT(配偶者の源泉徴収票!$J$15="")),配偶者の源泉徴収票!$N$15/10000,IF(AND(BM6&lt;=配偶者の源泉徴収票!$J$16,NOT(配偶者の源泉徴収票!$J$16="")), 配偶者の源泉徴収票!$N$16/10000,0)))))))</f>
        <v>0</v>
      </c>
      <c r="BN19" s="6">
        <f>IF(BN6="","",IF(AND(BN6&lt;=配偶者の源泉徴収票!$J$11,NOT(配偶者の源泉徴収票!$J$11="")),配偶者の源泉徴収票!$N$11/10000,IF(AND(BN6&lt;=配偶者の源泉徴収票!$J$12,NOT(配偶者の源泉徴収票!$J$12="")),配偶者の源泉徴収票!$N$12/10000,IF(AND(BN6&lt;=配偶者の源泉徴収票!$J$13,NOT(配偶者の源泉徴収票!$J$13="")),配偶者の源泉徴収票!$N$13/10000,IF(AND(BN6&lt;=配偶者の源泉徴収票!$J$14,NOT(配偶者の源泉徴収票!$J$14="")),配偶者の源泉徴収票!$N$14/10000,IF(AND(BN6&lt;=配偶者の源泉徴収票!$J$15,NOT(配偶者の源泉徴収票!$J$15="")),配偶者の源泉徴収票!$N$15/10000,IF(AND(BN6&lt;=配偶者の源泉徴収票!$J$16,NOT(配偶者の源泉徴収票!$J$16="")), 配偶者の源泉徴収票!$N$16/10000,0)))))))</f>
        <v>0</v>
      </c>
      <c r="BO19" s="6">
        <f>IF(BO6="","",IF(AND(BO6&lt;=配偶者の源泉徴収票!$J$11,NOT(配偶者の源泉徴収票!$J$11="")),配偶者の源泉徴収票!$N$11/10000,IF(AND(BO6&lt;=配偶者の源泉徴収票!$J$12,NOT(配偶者の源泉徴収票!$J$12="")),配偶者の源泉徴収票!$N$12/10000,IF(AND(BO6&lt;=配偶者の源泉徴収票!$J$13,NOT(配偶者の源泉徴収票!$J$13="")),配偶者の源泉徴収票!$N$13/10000,IF(AND(BO6&lt;=配偶者の源泉徴収票!$J$14,NOT(配偶者の源泉徴収票!$J$14="")),配偶者の源泉徴収票!$N$14/10000,IF(AND(BO6&lt;=配偶者の源泉徴収票!$J$15,NOT(配偶者の源泉徴収票!$J$15="")),配偶者の源泉徴収票!$N$15/10000,IF(AND(BO6&lt;=配偶者の源泉徴収票!$J$16,NOT(配偶者の源泉徴収票!$J$16="")), 配偶者の源泉徴収票!$N$16/10000,0)))))))</f>
        <v>0</v>
      </c>
      <c r="BP19" s="6">
        <f>IF(BP6="","",IF(AND(BP6&lt;=配偶者の源泉徴収票!$J$11,NOT(配偶者の源泉徴収票!$J$11="")),配偶者の源泉徴収票!$N$11/10000,IF(AND(BP6&lt;=配偶者の源泉徴収票!$J$12,NOT(配偶者の源泉徴収票!$J$12="")),配偶者の源泉徴収票!$N$12/10000,IF(AND(BP6&lt;=配偶者の源泉徴収票!$J$13,NOT(配偶者の源泉徴収票!$J$13="")),配偶者の源泉徴収票!$N$13/10000,IF(AND(BP6&lt;=配偶者の源泉徴収票!$J$14,NOT(配偶者の源泉徴収票!$J$14="")),配偶者の源泉徴収票!$N$14/10000,IF(AND(BP6&lt;=配偶者の源泉徴収票!$J$15,NOT(配偶者の源泉徴収票!$J$15="")),配偶者の源泉徴収票!$N$15/10000,IF(AND(BP6&lt;=配偶者の源泉徴収票!$J$16,NOT(配偶者の源泉徴収票!$J$16="")), 配偶者の源泉徴収票!$N$16/10000,0)))))))</f>
        <v>0</v>
      </c>
      <c r="BQ19" s="6">
        <f>IF(BQ6="","",IF(AND(BQ6&lt;=配偶者の源泉徴収票!$J$11,NOT(配偶者の源泉徴収票!$J$11="")),配偶者の源泉徴収票!$N$11/10000,IF(AND(BQ6&lt;=配偶者の源泉徴収票!$J$12,NOT(配偶者の源泉徴収票!$J$12="")),配偶者の源泉徴収票!$N$12/10000,IF(AND(BQ6&lt;=配偶者の源泉徴収票!$J$13,NOT(配偶者の源泉徴収票!$J$13="")),配偶者の源泉徴収票!$N$13/10000,IF(AND(BQ6&lt;=配偶者の源泉徴収票!$J$14,NOT(配偶者の源泉徴収票!$J$14="")),配偶者の源泉徴収票!$N$14/10000,IF(AND(BQ6&lt;=配偶者の源泉徴収票!$J$15,NOT(配偶者の源泉徴収票!$J$15="")),配偶者の源泉徴収票!$N$15/10000,IF(AND(BQ6&lt;=配偶者の源泉徴収票!$J$16,NOT(配偶者の源泉徴収票!$J$16="")), 配偶者の源泉徴収票!$N$16/10000,0)))))))</f>
        <v>0</v>
      </c>
      <c r="BR19" s="6">
        <f>IF(BR6="","",IF(AND(BR6&lt;=配偶者の源泉徴収票!$J$11,NOT(配偶者の源泉徴収票!$J$11="")),配偶者の源泉徴収票!$N$11/10000,IF(AND(BR6&lt;=配偶者の源泉徴収票!$J$12,NOT(配偶者の源泉徴収票!$J$12="")),配偶者の源泉徴収票!$N$12/10000,IF(AND(BR6&lt;=配偶者の源泉徴収票!$J$13,NOT(配偶者の源泉徴収票!$J$13="")),配偶者の源泉徴収票!$N$13/10000,IF(AND(BR6&lt;=配偶者の源泉徴収票!$J$14,NOT(配偶者の源泉徴収票!$J$14="")),配偶者の源泉徴収票!$N$14/10000,IF(AND(BR6&lt;=配偶者の源泉徴収票!$J$15,NOT(配偶者の源泉徴収票!$J$15="")),配偶者の源泉徴収票!$N$15/10000,IF(AND(BR6&lt;=配偶者の源泉徴収票!$J$16,NOT(配偶者の源泉徴収票!$J$16="")), 配偶者の源泉徴収票!$N$16/10000,0)))))))</f>
        <v>0</v>
      </c>
      <c r="BS19" s="6">
        <f>IF(BS6="","",IF(AND(BS6&lt;=配偶者の源泉徴収票!$J$11,NOT(配偶者の源泉徴収票!$J$11="")),配偶者の源泉徴収票!$N$11/10000,IF(AND(BS6&lt;=配偶者の源泉徴収票!$J$12,NOT(配偶者の源泉徴収票!$J$12="")),配偶者の源泉徴収票!$N$12/10000,IF(AND(BS6&lt;=配偶者の源泉徴収票!$J$13,NOT(配偶者の源泉徴収票!$J$13="")),配偶者の源泉徴収票!$N$13/10000,IF(AND(BS6&lt;=配偶者の源泉徴収票!$J$14,NOT(配偶者の源泉徴収票!$J$14="")),配偶者の源泉徴収票!$N$14/10000,IF(AND(BS6&lt;=配偶者の源泉徴収票!$J$15,NOT(配偶者の源泉徴収票!$J$15="")),配偶者の源泉徴収票!$N$15/10000,IF(AND(BS6&lt;=配偶者の源泉徴収票!$J$16,NOT(配偶者の源泉徴収票!$J$16="")), 配偶者の源泉徴収票!$N$16/10000,0)))))))</f>
        <v>0</v>
      </c>
      <c r="BT19" s="6" t="str">
        <f>IF(BT6="","",IF(BT6&lt;=配偶者の源泉徴収票!$J$11,配偶者の源泉徴収票!$N$11/10000,IF(BT6&lt;=配偶者の源泉徴収票!$J$12,配偶者の源泉徴収票!$N$12/10000,IF(BT6&lt;=配偶者の源泉徴収票!$J$13,配偶者の源泉徴収票!$N$13/10000,IF(BT6&gt;配偶者の源泉徴収票!$J$14,"",配偶者の源泉徴収票!$N$14/10000)))))</f>
        <v/>
      </c>
      <c r="BU19" s="6" t="str">
        <f>IF(BU6="","",IF(BU6&lt;=配偶者の源泉徴収票!$J$11,配偶者の源泉徴収票!$N$11/10000,IF(BU6&lt;=配偶者の源泉徴収票!$J$12,配偶者の源泉徴収票!$N$12/10000,IF(BU6&lt;=配偶者の源泉徴収票!$J$13,配偶者の源泉徴収票!$N$13/10000,IF(BU6&gt;配偶者の源泉徴収票!$J$14,"",配偶者の源泉徴収票!$N$14/10000)))))</f>
        <v/>
      </c>
      <c r="BV19" s="6" t="str">
        <f>IF(BV6="","",IF(BV6&lt;=配偶者の源泉徴収票!$J$11,配偶者の源泉徴収票!$N$11/10000,IF(BV6&lt;=配偶者の源泉徴収票!$J$12,配偶者の源泉徴収票!$N$12/10000,IF(BV6&lt;=配偶者の源泉徴収票!$J$13,配偶者の源泉徴収票!$N$13/10000,IF(BV6&gt;配偶者の源泉徴収票!$J$14,"",配偶者の源泉徴収票!$N$14/10000)))))</f>
        <v/>
      </c>
      <c r="BW19" s="6" t="str">
        <f>IF(BW6="","",IF(BW6&lt;=配偶者の源泉徴収票!$J$11,配偶者の源泉徴収票!$N$11/10000,IF(BW6&lt;=配偶者の源泉徴収票!$J$12,配偶者の源泉徴収票!$N$12/10000,IF(BW6&lt;=配偶者の源泉徴収票!$J$13,配偶者の源泉徴収票!$N$13/10000,IF(BW6&gt;配偶者の源泉徴収票!$J$14,"",配偶者の源泉徴収票!$N$14/10000)))))</f>
        <v/>
      </c>
      <c r="BX19" s="6" t="str">
        <f>IF(BX6="","",IF(BX6&lt;=配偶者の源泉徴収票!$J$11,配偶者の源泉徴収票!$N$11/10000,IF(BX6&lt;=配偶者の源泉徴収票!$J$12,配偶者の源泉徴収票!$N$12/10000,IF(BX6&lt;=配偶者の源泉徴収票!$J$13,配偶者の源泉徴収票!$N$13/10000,IF(BX6&gt;配偶者の源泉徴収票!$J$14,"",配偶者の源泉徴収票!$N$14/10000)))))</f>
        <v/>
      </c>
      <c r="BY19" s="6" t="str">
        <f>IF(BY6="","",IF(BY6&lt;=配偶者の源泉徴収票!$J$11,配偶者の源泉徴収票!$N$11/10000,IF(BY6&lt;=配偶者の源泉徴収票!$J$12,配偶者の源泉徴収票!$N$12/10000,IF(BY6&lt;=配偶者の源泉徴収票!$J$13,配偶者の源泉徴収票!$N$13/10000,IF(BY6&gt;配偶者の源泉徴収票!$J$14,"",配偶者の源泉徴収票!$N$14/10000)))))</f>
        <v/>
      </c>
      <c r="BZ19" s="6" t="str">
        <f>IF(BZ6="","",IF(BZ6&lt;=配偶者の源泉徴収票!$J$11,配偶者の源泉徴収票!$N$11/10000,IF(BZ6&lt;=配偶者の源泉徴収票!$J$12,配偶者の源泉徴収票!$N$12/10000,IF(BZ6&lt;=配偶者の源泉徴収票!$J$13,配偶者の源泉徴収票!$N$13/10000,IF(BZ6&gt;配偶者の源泉徴収票!$J$14,"",配偶者の源泉徴収票!$N$14/10000)))))</f>
        <v/>
      </c>
      <c r="CA19" s="6" t="str">
        <f>IF(CA6="","",IF(CA6&lt;=配偶者の源泉徴収票!$J$11,配偶者の源泉徴収票!$N$11/10000,IF(CA6&lt;=配偶者の源泉徴収票!$J$12,配偶者の源泉徴収票!$N$12/10000,IF(CA6&lt;=配偶者の源泉徴収票!$J$13,配偶者の源泉徴収票!$N$13/10000,IF(CA6&gt;配偶者の源泉徴収票!$J$14,"",配偶者の源泉徴収票!$N$14/10000)))))</f>
        <v/>
      </c>
      <c r="CB19" s="6" t="str">
        <f>IF(CB6="","",IF(CB6&lt;=配偶者の源泉徴収票!$J$11,配偶者の源泉徴収票!$N$11/10000,IF(CB6&lt;=配偶者の源泉徴収票!$J$12,配偶者の源泉徴収票!$N$12/10000,IF(CB6&lt;=配偶者の源泉徴収票!$J$13,配偶者の源泉徴収票!$N$13/10000,IF(CB6&gt;配偶者の源泉徴収票!$J$14,"",配偶者の源泉徴収票!$N$14/10000)))))</f>
        <v/>
      </c>
      <c r="CC19" s="6" t="str">
        <f>IF(CC6="","",IF(CC6&lt;=配偶者の源泉徴収票!$J$11,配偶者の源泉徴収票!$N$11/10000,IF(CC6&lt;=配偶者の源泉徴収票!$J$12,配偶者の源泉徴収票!$N$12/10000,IF(CC6&lt;=配偶者の源泉徴収票!$J$13,配偶者の源泉徴収票!$N$13/10000,IF(CC6&gt;配偶者の源泉徴収票!$J$14,"",配偶者の源泉徴収票!$N$14/10000)))))</f>
        <v/>
      </c>
      <c r="CD19" s="6" t="str">
        <f>IF(CD6="","",IF(CD6&lt;=配偶者の源泉徴収票!$J$11,配偶者の源泉徴収票!$N$11/10000,IF(CD6&lt;=配偶者の源泉徴収票!$J$12,配偶者の源泉徴収票!$N$12/10000,IF(CD6&lt;=配偶者の源泉徴収票!$J$13,配偶者の源泉徴収票!$N$13/10000,IF(CD6&gt;配偶者の源泉徴収票!$J$14,"",配偶者の源泉徴収票!$N$14/10000)))))</f>
        <v/>
      </c>
      <c r="CE19" s="6" t="str">
        <f>IF(CE6="","",IF(CE6&lt;=配偶者の源泉徴収票!$J$11,配偶者の源泉徴収票!$N$11/10000,IF(CE6&lt;=配偶者の源泉徴収票!$J$12,配偶者の源泉徴収票!$N$12/10000,IF(CE6&lt;=配偶者の源泉徴収票!$J$13,配偶者の源泉徴収票!$N$13/10000,IF(CE6&gt;配偶者の源泉徴収票!$J$14,"",配偶者の源泉徴収票!$N$14/10000)))))</f>
        <v/>
      </c>
      <c r="CF19" s="6" t="str">
        <f>IF(CF6="","",IF(CF6&lt;=配偶者の源泉徴収票!$J$11,配偶者の源泉徴収票!$N$11/10000,IF(CF6&lt;=配偶者の源泉徴収票!$J$12,配偶者の源泉徴収票!$N$12/10000,IF(CF6&lt;=配偶者の源泉徴収票!$J$13,配偶者の源泉徴収票!$N$13/10000,IF(CF6&gt;配偶者の源泉徴収票!$J$14,"",配偶者の源泉徴収票!$N$14/10000)))))</f>
        <v/>
      </c>
      <c r="CG19" s="6" t="str">
        <f>IF(CG6="","",IF(CG6&lt;=配偶者の源泉徴収票!$J$11,配偶者の源泉徴収票!$N$11/10000,IF(CG6&lt;=配偶者の源泉徴収票!$J$12,配偶者の源泉徴収票!$N$12/10000,IF(CG6&lt;=配偶者の源泉徴収票!$J$13,配偶者の源泉徴収票!$N$13/10000,IF(CG6&gt;配偶者の源泉徴収票!$J$14,"",配偶者の源泉徴収票!$N$14/10000)))))</f>
        <v/>
      </c>
      <c r="CH19" s="6" t="str">
        <f>IF(CH6="","",IF(CH6&lt;=配偶者の源泉徴収票!$J$11,配偶者の源泉徴収票!$N$11/10000,IF(CH6&lt;=配偶者の源泉徴収票!$J$12,配偶者の源泉徴収票!$N$12/10000,IF(CH6&lt;=配偶者の源泉徴収票!$J$13,配偶者の源泉徴収票!$N$13/10000,IF(CH6&gt;配偶者の源泉徴収票!$J$14,"",配偶者の源泉徴収票!$N$14/10000)))))</f>
        <v/>
      </c>
      <c r="CI19" s="6" t="str">
        <f>IF(CI6="","",IF(CI6&lt;=配偶者の源泉徴収票!$J$11,配偶者の源泉徴収票!$N$11/10000,IF(CI6&lt;=配偶者の源泉徴収票!$J$12,配偶者の源泉徴収票!$N$12/10000,IF(CI6&lt;=配偶者の源泉徴収票!$J$13,配偶者の源泉徴収票!$N$13/10000,IF(CI6&gt;配偶者の源泉徴収票!$J$14,"",配偶者の源泉徴収票!$N$14/10000)))))</f>
        <v/>
      </c>
      <c r="CJ19" s="6" t="str">
        <f>IF(CJ6="","",IF(CJ6&lt;=配偶者の源泉徴収票!$J$11,配偶者の源泉徴収票!$N$11/10000,IF(CJ6&lt;=配偶者の源泉徴収票!$J$12,配偶者の源泉徴収票!$N$12/10000,IF(CJ6&lt;=配偶者の源泉徴収票!$J$13,配偶者の源泉徴収票!$N$13/10000,IF(CJ6&gt;配偶者の源泉徴収票!$J$14,"",配偶者の源泉徴収票!$N$14/10000)))))</f>
        <v/>
      </c>
      <c r="CK19" s="6" t="str">
        <f>IF(CK6="","",IF(CK6&lt;=配偶者の源泉徴収票!$J$11,配偶者の源泉徴収票!$N$11/10000,IF(CK6&lt;=配偶者の源泉徴収票!$J$12,配偶者の源泉徴収票!$N$12/10000,IF(CK6&lt;=配偶者の源泉徴収票!$J$13,配偶者の源泉徴収票!$N$13/10000,IF(CK6&gt;配偶者の源泉徴収票!$J$14,"",配偶者の源泉徴収票!$N$14/10000)))))</f>
        <v/>
      </c>
      <c r="CL19" s="6" t="str">
        <f>IF(CL6="","",IF(CL6&lt;=配偶者の源泉徴収票!$J$11,配偶者の源泉徴収票!$N$11/10000,IF(CL6&lt;=配偶者の源泉徴収票!$J$12,配偶者の源泉徴収票!$N$12/10000,IF(CL6&lt;=配偶者の源泉徴収票!$J$13,配偶者の源泉徴収票!$N$13/10000,IF(CL6&gt;配偶者の源泉徴収票!$J$14,"",配偶者の源泉徴収票!$N$14/10000)))))</f>
        <v/>
      </c>
      <c r="CM19" s="6" t="str">
        <f>IF(CM6="","",IF(CM6&lt;=配偶者の源泉徴収票!$J$11,配偶者の源泉徴収票!$N$11/10000,IF(CM6&lt;=配偶者の源泉徴収票!$J$12,配偶者の源泉徴収票!$N$12/10000,IF(CM6&lt;=配偶者の源泉徴収票!$J$13,配偶者の源泉徴収票!$N$13/10000,IF(CM6&gt;配偶者の源泉徴収票!$J$14,"",配偶者の源泉徴収票!$N$14/10000)))))</f>
        <v/>
      </c>
      <c r="CN19" s="6" t="str">
        <f>IF(CN6="","",IF(CN6&lt;=配偶者の源泉徴収票!$J$11,配偶者の源泉徴収票!$N$11/10000,IF(CN6&lt;=配偶者の源泉徴収票!$J$12,配偶者の源泉徴収票!$N$12/10000,IF(CN6&lt;=配偶者の源泉徴収票!$J$13,配偶者の源泉徴収票!$N$13/10000,IF(CN6&gt;配偶者の源泉徴収票!$J$14,"",配偶者の源泉徴収票!$N$14/10000)))))</f>
        <v/>
      </c>
      <c r="CO19" s="6" t="str">
        <f>IF(CO6="","",IF(CO6&lt;=配偶者の源泉徴収票!$J$11,配偶者の源泉徴収票!$N$11/10000,IF(CO6&lt;=配偶者の源泉徴収票!$J$12,配偶者の源泉徴収票!$N$12/10000,IF(CO6&lt;=配偶者の源泉徴収票!$J$13,配偶者の源泉徴収票!$N$13/10000,IF(CO6&gt;配偶者の源泉徴収票!$J$14,"",配偶者の源泉徴収票!$N$14/10000)))))</f>
        <v/>
      </c>
      <c r="CP19" s="6" t="str">
        <f>IF(CP6="","",IF(CP6&lt;=配偶者の源泉徴収票!$J$11,配偶者の源泉徴収票!$N$11/10000,IF(CP6&lt;=配偶者の源泉徴収票!$J$12,配偶者の源泉徴収票!$N$12/10000,IF(CP6&lt;=配偶者の源泉徴収票!$J$13,配偶者の源泉徴収票!$N$13/10000,IF(CP6&gt;配偶者の源泉徴収票!$J$14,"",配偶者の源泉徴収票!$N$14/10000)))))</f>
        <v/>
      </c>
      <c r="CQ19" s="6" t="str">
        <f>IF(CQ6="","",IF(CQ6&lt;=配偶者の源泉徴収票!$J$11,配偶者の源泉徴収票!$N$11/10000,IF(CQ6&lt;=配偶者の源泉徴収票!$J$12,配偶者の源泉徴収票!$N$12/10000,IF(CQ6&lt;=配偶者の源泉徴収票!$J$13,配偶者の源泉徴収票!$N$13/10000,IF(CQ6&gt;配偶者の源泉徴収票!$J$14,"",配偶者の源泉徴収票!$N$14/10000)))))</f>
        <v/>
      </c>
      <c r="CR19" s="6" t="str">
        <f>IF(CR6="","",IF(CR6&lt;=配偶者の源泉徴収票!$J$11,配偶者の源泉徴収票!$N$11/10000,IF(CR6&lt;=配偶者の源泉徴収票!$J$12,配偶者の源泉徴収票!$N$12/10000,IF(CR6&lt;=配偶者の源泉徴収票!$J$13,配偶者の源泉徴収票!$N$13/10000,IF(CR6&gt;配偶者の源泉徴収票!$J$14,"",配偶者の源泉徴収票!$N$14/10000)))))</f>
        <v/>
      </c>
      <c r="CS19" s="6" t="str">
        <f>IF(CS6="","",IF(CS6&lt;=配偶者の源泉徴収票!$J$11,配偶者の源泉徴収票!$N$11/10000,IF(CS6&lt;=配偶者の源泉徴収票!$J$12,配偶者の源泉徴収票!$N$12/10000,IF(CS6&lt;=配偶者の源泉徴収票!$J$13,配偶者の源泉徴収票!$N$13/10000,IF(CS6&gt;配偶者の源泉徴収票!$J$14,"",配偶者の源泉徴収票!$N$14/10000)))))</f>
        <v/>
      </c>
      <c r="CT19" s="6" t="str">
        <f>IF(CT6="","",IF(CT6&lt;=配偶者の源泉徴収票!$J$11,配偶者の源泉徴収票!$N$11/10000,IF(CT6&lt;=配偶者の源泉徴収票!$J$12,配偶者の源泉徴収票!$N$12/10000,IF(CT6&lt;=配偶者の源泉徴収票!$J$13,配偶者の源泉徴収票!$N$13/10000,IF(CT6&gt;配偶者の源泉徴収票!$J$14,"",配偶者の源泉徴収票!$N$14/10000)))))</f>
        <v/>
      </c>
      <c r="CU19" s="6" t="str">
        <f>IF(CU6="","",IF(CU6&lt;=配偶者の源泉徴収票!$J$11,配偶者の源泉徴収票!$N$11/10000,IF(CU6&lt;=配偶者の源泉徴収票!$J$12,配偶者の源泉徴収票!$N$12/10000,IF(CU6&lt;=配偶者の源泉徴収票!$J$13,配偶者の源泉徴収票!$N$13/10000,IF(CU6&gt;配偶者の源泉徴収票!$J$14,"",配偶者の源泉徴収票!$N$14/10000)))))</f>
        <v/>
      </c>
      <c r="CV19" s="6" t="str">
        <f>IF(CV6="","",IF(CV6&lt;=配偶者の源泉徴収票!$J$11,配偶者の源泉徴収票!$N$11/10000,IF(CV6&lt;=配偶者の源泉徴収票!$J$12,配偶者の源泉徴収票!$N$12/10000,IF(CV6&lt;=配偶者の源泉徴収票!$J$13,配偶者の源泉徴収票!$N$13/10000,IF(CV6&gt;配偶者の源泉徴収票!$J$14,"",配偶者の源泉徴収票!$N$14/10000)))))</f>
        <v/>
      </c>
      <c r="CW19" s="6" t="str">
        <f>IF(CW6="","",IF(CW6&lt;=配偶者の源泉徴収票!$J$11,配偶者の源泉徴収票!$N$11/10000,IF(CW6&lt;=配偶者の源泉徴収票!$J$12,配偶者の源泉徴収票!$N$12/10000,IF(CW6&lt;=配偶者の源泉徴収票!$J$13,配偶者の源泉徴収票!$N$13/10000,IF(CW6&gt;配偶者の源泉徴収票!$J$14,"",配偶者の源泉徴収票!$N$14/10000)))))</f>
        <v/>
      </c>
      <c r="CX19" s="6" t="str">
        <f>IF(CX6="","",IF(CX6&lt;=配偶者の源泉徴収票!$J$11,配偶者の源泉徴収票!$N$11/10000,IF(CX6&lt;=配偶者の源泉徴収票!$J$12,配偶者の源泉徴収票!$N$12/10000,IF(CX6&lt;=配偶者の源泉徴収票!$J$13,配偶者の源泉徴収票!$N$13/10000,IF(CX6&gt;配偶者の源泉徴収票!$J$14,"",配偶者の源泉徴収票!$N$14/10000)))))</f>
        <v/>
      </c>
      <c r="CY19" s="6" t="str">
        <f>IF(CY6="","",IF(CY6&lt;=配偶者の源泉徴収票!$J$11,配偶者の源泉徴収票!$N$11/10000,IF(CY6&lt;=配偶者の源泉徴収票!$J$12,配偶者の源泉徴収票!$N$12/10000,IF(CY6&lt;=配偶者の源泉徴収票!$J$13,配偶者の源泉徴収票!$N$13/10000,IF(CY6&gt;配偶者の源泉徴収票!$J$14,"",配偶者の源泉徴収票!$N$14/10000)))))</f>
        <v/>
      </c>
      <c r="CZ19" s="6" t="str">
        <f>IF(CZ6="","",IF(CZ6&lt;=配偶者の源泉徴収票!$J$11,配偶者の源泉徴収票!$N$11/10000,IF(CZ6&lt;=配偶者の源泉徴収票!$J$12,配偶者の源泉徴収票!$N$12/10000,IF(CZ6&lt;=配偶者の源泉徴収票!$J$13,配偶者の源泉徴収票!$N$13/10000,IF(CZ6&gt;配偶者の源泉徴収票!$J$14,"",配偶者の源泉徴収票!$N$14/10000)))))</f>
        <v/>
      </c>
      <c r="DA19" s="6" t="str">
        <f>IF(DA6="","",IF(DA6&lt;=配偶者の源泉徴収票!$J$11,配偶者の源泉徴収票!$N$11/10000,IF(DA6&lt;=配偶者の源泉徴収票!$J$12,配偶者の源泉徴収票!$N$12/10000,IF(DA6&lt;=配偶者の源泉徴収票!$J$13,配偶者の源泉徴収票!$N$13/10000,IF(DA6&gt;配偶者の源泉徴収票!$J$14,"",配偶者の源泉徴収票!$N$14/10000)))))</f>
        <v/>
      </c>
      <c r="DB19" s="6" t="str">
        <f>IF(DB6="","",IF(DB6&lt;=配偶者の源泉徴収票!$J$11,配偶者の源泉徴収票!$N$11/10000,IF(DB6&lt;=配偶者の源泉徴収票!$J$12,配偶者の源泉徴収票!$N$12/10000,IF(DB6&lt;=配偶者の源泉徴収票!$J$13,配偶者の源泉徴収票!$N$13/10000,IF(DB6&gt;配偶者の源泉徴収票!$J$14,"",配偶者の源泉徴収票!$N$14/10000)))))</f>
        <v/>
      </c>
      <c r="DC19" s="210">
        <f t="shared" si="14"/>
        <v>3200</v>
      </c>
      <c r="DD19" s="210">
        <f>DC18+DC19</f>
        <v>16960</v>
      </c>
      <c r="DE19" s="1" t="s">
        <v>431</v>
      </c>
      <c r="DF19" s="343" t="s">
        <v>419</v>
      </c>
      <c r="DG19" s="344" t="s">
        <v>420</v>
      </c>
      <c r="DH19" s="345">
        <v>1000</v>
      </c>
    </row>
    <row r="20" spans="2:116" ht="24" customHeight="1">
      <c r="B20" s="543"/>
      <c r="C20" s="507" t="s">
        <v>377</v>
      </c>
      <c r="D20" s="514" t="s">
        <v>267</v>
      </c>
      <c r="E20" s="549"/>
      <c r="F20" s="7">
        <f>IF(AND(NOT(退職一時金!$D$8=""),退職一時金!$E$8=CF表!F5,NOT(退職一時金!$F$8="")),退職一時金!$G$8,0)</f>
        <v>0</v>
      </c>
      <c r="G20" s="7">
        <f>IF(AND(NOT(退職一時金!$D$8=""),退職一時金!$E$8=CF表!G5,NOT(退職一時金!$F$8="")),退職一時金!$G$8,0)</f>
        <v>0</v>
      </c>
      <c r="H20" s="7">
        <f>IF(AND(NOT(退職一時金!$D$8=""),退職一時金!$E$8=CF表!H5,NOT(退職一時金!$F$8="")),退職一時金!$G$8,0)</f>
        <v>0</v>
      </c>
      <c r="I20" s="7">
        <f>IF(AND(NOT(退職一時金!$D$8=""),退職一時金!$E$8=CF表!I5,NOT(退職一時金!$F$8="")),退職一時金!$G$8,0)</f>
        <v>0</v>
      </c>
      <c r="J20" s="7">
        <f>IF(AND(NOT(退職一時金!$D$8=""),退職一時金!$E$8=CF表!J5,NOT(退職一時金!$F$8="")),退職一時金!$G$8,0)</f>
        <v>0</v>
      </c>
      <c r="K20" s="7">
        <f>IF(AND(NOT(退職一時金!$D$8=""),退職一時金!$E$8=CF表!K5,NOT(退職一時金!$F$8="")),退職一時金!$G$8,0)</f>
        <v>0</v>
      </c>
      <c r="L20" s="7">
        <f>IF(AND(NOT(退職一時金!$D$8=""),退職一時金!$E$8=CF表!L5,NOT(退職一時金!$F$8="")),退職一時金!$G$8,0)</f>
        <v>0</v>
      </c>
      <c r="M20" s="7">
        <f>IF(AND(NOT(退職一時金!$D$8=""),退職一時金!$E$8=CF表!M5,NOT(退職一時金!$F$8="")),退職一時金!$G$8,0)</f>
        <v>0</v>
      </c>
      <c r="N20" s="7">
        <f>IF(AND(NOT(退職一時金!$D$8=""),退職一時金!$E$8=CF表!N5,NOT(退職一時金!$F$8="")),退職一時金!$G$8,0)</f>
        <v>0</v>
      </c>
      <c r="O20" s="7">
        <f>IF(AND(NOT(退職一時金!$D$8=""),退職一時金!$E$8=CF表!O5,NOT(退職一時金!$F$8="")),退職一時金!$G$8,0)</f>
        <v>0</v>
      </c>
      <c r="P20" s="7">
        <f>IF(AND(NOT(退職一時金!$D$8=""),退職一時金!$E$8=CF表!P5,NOT(退職一時金!$F$8="")),退職一時金!$G$8,0)</f>
        <v>0</v>
      </c>
      <c r="Q20" s="7">
        <f>IF(AND(NOT(退職一時金!$D$8=""),退職一時金!$E$8=CF表!Q5,NOT(退職一時金!$F$8="")),退職一時金!$G$8,0)</f>
        <v>0</v>
      </c>
      <c r="R20" s="7">
        <f>IF(AND(NOT(退職一時金!$D$8=""),退職一時金!$E$8=CF表!R5,NOT(退職一時金!$F$8="")),退職一時金!$G$8,0)</f>
        <v>0</v>
      </c>
      <c r="S20" s="7">
        <f>IF(AND(NOT(退職一時金!$D$8=""),退職一時金!$E$8=CF表!S5,NOT(退職一時金!$F$8="")),退職一時金!$G$8,0)</f>
        <v>0</v>
      </c>
      <c r="T20" s="7">
        <f>IF(AND(NOT(退職一時金!$D$8=""),退職一時金!$E$8=CF表!T5,NOT(退職一時金!$F$8="")),退職一時金!$G$8,0)</f>
        <v>0</v>
      </c>
      <c r="U20" s="7">
        <f>IF(AND(NOT(退職一時金!$D$8=""),退職一時金!$E$8=CF表!U5,NOT(退職一時金!$F$8="")),退職一時金!$G$8,0)</f>
        <v>0</v>
      </c>
      <c r="V20" s="7">
        <f>IF(AND(NOT(退職一時金!$D$8=""),退職一時金!$E$8=CF表!V5,NOT(退職一時金!$F$8="")),退職一時金!$G$8,0)</f>
        <v>0</v>
      </c>
      <c r="W20" s="7">
        <f>IF(AND(NOT(退職一時金!$D$8=""),退職一時金!$E$8=CF表!W5,NOT(退職一時金!$F$8="")),退職一時金!$G$8,0)</f>
        <v>0</v>
      </c>
      <c r="X20" s="7">
        <f>IF(AND(NOT(退職一時金!$D$8=""),退職一時金!$E$8=CF表!X5,NOT(退職一時金!$F$8="")),退職一時金!$G$8,0)</f>
        <v>0</v>
      </c>
      <c r="Y20" s="7">
        <f>IF(AND(NOT(退職一時金!$D$8=""),退職一時金!$E$8=CF表!Y5,NOT(退職一時金!$F$8="")),退職一時金!$G$8,0)</f>
        <v>0</v>
      </c>
      <c r="Z20" s="7">
        <f>IF(AND(NOT(退職一時金!$D$8=""),退職一時金!$E$8=CF表!Z5,NOT(退職一時金!$F$8="")),退職一時金!$G$8,0)</f>
        <v>0</v>
      </c>
      <c r="AA20" s="7">
        <f>IF(AND(NOT(退職一時金!$D$8=""),退職一時金!$E$8=CF表!AA5,NOT(退職一時金!$F$8="")),退職一時金!$G$8,0)</f>
        <v>0</v>
      </c>
      <c r="AB20" s="7">
        <f>IF(AND(NOT(退職一時金!$D$8=""),退職一時金!$E$8=CF表!AB5,NOT(退職一時金!$F$8="")),退職一時金!$G$8,0)</f>
        <v>0</v>
      </c>
      <c r="AC20" s="7">
        <f>IF(AND(NOT(退職一時金!$D$8=""),退職一時金!$E$8=CF表!AC5,NOT(退職一時金!$F$8="")),退職一時金!$G$8,0)</f>
        <v>0</v>
      </c>
      <c r="AD20" s="7">
        <f>IF(AND(NOT(退職一時金!$D$8=""),退職一時金!$E$8=CF表!AD5,NOT(退職一時金!$F$8="")),退職一時金!$G$8,0)</f>
        <v>0</v>
      </c>
      <c r="AE20" s="7">
        <f>IF(AND(NOT(退職一時金!$D$8=""),退職一時金!$E$8=CF表!AE5,NOT(退職一時金!$F$8="")),退職一時金!$G$8,0)</f>
        <v>0</v>
      </c>
      <c r="AF20" s="7">
        <f>IF(AND(NOT(退職一時金!$D$8=""),退職一時金!$E$8=CF表!AF5,NOT(退職一時金!$F$8="")),退職一時金!$G$8,0)</f>
        <v>0</v>
      </c>
      <c r="AG20" s="7">
        <f>IF(AND(NOT(退職一時金!$D$8=""),退職一時金!$E$8=CF表!AG5,NOT(退職一時金!$F$8="")),退職一時金!$G$8,0)</f>
        <v>0</v>
      </c>
      <c r="AH20" s="7">
        <f>IF(AND(NOT(退職一時金!$D$8=""),退職一時金!$E$8=CF表!AH5,NOT(退職一時金!$F$8="")),退職一時金!$G$8,0)</f>
        <v>0</v>
      </c>
      <c r="AI20" s="7">
        <f>IF(AND(NOT(退職一時金!$D$8=""),退職一時金!$E$8=CF表!AI5,NOT(退職一時金!$F$8="")),退職一時金!$G$8,0)</f>
        <v>0</v>
      </c>
      <c r="AJ20" s="7">
        <f>IF(AND(NOT(退職一時金!$D$8=""),退職一時金!$E$8=CF表!AJ5,NOT(退職一時金!$F$8="")),退職一時金!$G$8,0)</f>
        <v>0</v>
      </c>
      <c r="AK20" s="7">
        <f>IF(AND(NOT(退職一時金!$D$8=""),退職一時金!$E$8=CF表!AK5,NOT(退職一時金!$F$8="")),退職一時金!$G$8,0)</f>
        <v>0</v>
      </c>
      <c r="AL20" s="7">
        <f>IF(AND(NOT(退職一時金!$D$8=""),退職一時金!$E$8=CF表!AL5,NOT(退職一時金!$F$8="")),退職一時金!$G$8,0)</f>
        <v>0</v>
      </c>
      <c r="AM20" s="7">
        <f>IF(AND(NOT(退職一時金!$D$8=""),退職一時金!$E$8=CF表!AM5,NOT(退職一時金!$F$8="")),退職一時金!$G$8,0)</f>
        <v>0</v>
      </c>
      <c r="AN20" s="7">
        <f>IF(AND(NOT(退職一時金!$D$8=""),退職一時金!$E$8=CF表!AN5,NOT(退職一時金!$F$8="")),退職一時金!$G$8,0)</f>
        <v>0</v>
      </c>
      <c r="AO20" s="7">
        <f>IF(AND(NOT(退職一時金!$D$8=""),退職一時金!$E$8=CF表!AO5,NOT(退職一時金!$F$8="")),退職一時金!$G$8,0)</f>
        <v>0</v>
      </c>
      <c r="AP20" s="7">
        <f>IF(AND(NOT(退職一時金!$D$8=""),退職一時金!$E$8=CF表!AP5,NOT(退職一時金!$F$8="")),退職一時金!$G$8,0)</f>
        <v>0</v>
      </c>
      <c r="AQ20" s="7">
        <f>IF(AND(NOT(退職一時金!$D$8=""),退職一時金!$E$8=CF表!AQ5,NOT(退職一時金!$F$8="")),退職一時金!$G$8,0)</f>
        <v>0</v>
      </c>
      <c r="AR20" s="7">
        <f>IF(AND(NOT(退職一時金!$D$8=""),退職一時金!$E$8=CF表!AR5,NOT(退職一時金!$F$8="")),退職一時金!$G$8,0)</f>
        <v>0</v>
      </c>
      <c r="AS20" s="7">
        <f>IF(AND(NOT(退職一時金!$D$8=""),退職一時金!$E$8=CF表!AS5,NOT(退職一時金!$F$8="")),退職一時金!$G$8,0)</f>
        <v>0</v>
      </c>
      <c r="AT20" s="7">
        <f>IF(AND(NOT(退職一時金!$D$8=""),退職一時金!$E$8=CF表!AT5,NOT(退職一時金!$F$8="")),退職一時金!$G$8,0)</f>
        <v>0</v>
      </c>
      <c r="AU20" s="7">
        <f>IF(AND(NOT(退職一時金!$D$8=""),退職一時金!$E$8=CF表!AU5,NOT(退職一時金!$F$8="")),退職一時金!$G$8,0)</f>
        <v>0</v>
      </c>
      <c r="AV20" s="7">
        <f>IF(AND(NOT(退職一時金!$D$8=""),退職一時金!$E$8=CF表!AV5,NOT(退職一時金!$F$8="")),退職一時金!$G$8,0)</f>
        <v>0</v>
      </c>
      <c r="AW20" s="7">
        <f>IF(AND(NOT(退職一時金!$D$8=""),退職一時金!$E$8=CF表!AW5,NOT(退職一時金!$F$8="")),退職一時金!$G$8,0)</f>
        <v>0</v>
      </c>
      <c r="AX20" s="7">
        <f>IF(AND(NOT(退職一時金!$D$8=""),退職一時金!$E$8=CF表!AX5,NOT(退職一時金!$F$8="")),退職一時金!$G$8,0)</f>
        <v>0</v>
      </c>
      <c r="AY20" s="7">
        <f>IF(AND(NOT(退職一時金!$D$8=""),退職一時金!$E$8=CF表!AY5,NOT(退職一時金!$F$8="")),退職一時金!$G$8,0)</f>
        <v>0</v>
      </c>
      <c r="AZ20" s="7">
        <f>IF(AND(NOT(退職一時金!$D$8=""),退職一時金!$E$8=CF表!AZ5,NOT(退職一時金!$F$8="")),退職一時金!$G$8,0)</f>
        <v>0</v>
      </c>
      <c r="BA20" s="7">
        <f>IF(AND(NOT(退職一時金!$D$8=""),退職一時金!$E$8=CF表!BA5,NOT(退職一時金!$F$8="")),退職一時金!$G$8,0)</f>
        <v>0</v>
      </c>
      <c r="BB20" s="7">
        <f>IF(AND(NOT(退職一時金!$D$8=""),退職一時金!$E$8=CF表!BB5,NOT(退職一時金!$F$8="")),退職一時金!$G$8,0)</f>
        <v>0</v>
      </c>
      <c r="BC20" s="7">
        <f>IF(AND(NOT(退職一時金!$D$8=""),退職一時金!$E$8=CF表!BC5,NOT(退職一時金!$F$8="")),退職一時金!$G$8,0)</f>
        <v>0</v>
      </c>
      <c r="BD20" s="7">
        <f>IF(AND(NOT(退職一時金!$D$8=""),退職一時金!$E$8=CF表!BD5,NOT(退職一時金!$F$8="")),退職一時金!$G$8,0)</f>
        <v>0</v>
      </c>
      <c r="BE20" s="7">
        <f>IF(AND(NOT(退職一時金!$D$8=""),退職一時金!$E$8=CF表!BE5,NOT(退職一時金!$F$8="")),退職一時金!$G$8,0)</f>
        <v>0</v>
      </c>
      <c r="BF20" s="7">
        <f>IF(AND(NOT(退職一時金!$D$8=""),退職一時金!$E$8=CF表!BF5,NOT(退職一時金!$F$8="")),退職一時金!$G$8,0)</f>
        <v>0</v>
      </c>
      <c r="BG20" s="7">
        <f>IF(AND(NOT(退職一時金!$D$8=""),退職一時金!$E$8=CF表!BG5,NOT(退職一時金!$F$8="")),退職一時金!$G$8,0)</f>
        <v>0</v>
      </c>
      <c r="BH20" s="7">
        <f>IF(AND(NOT(退職一時金!$D$8=""),退職一時金!$E$8=CF表!BH5,NOT(退職一時金!$F$8="")),退職一時金!$G$8,0)</f>
        <v>0</v>
      </c>
      <c r="BI20" s="7">
        <f>IF(AND(NOT(退職一時金!$D$8=""),退職一時金!$E$8=CF表!BI5,NOT(退職一時金!$F$8="")),退職一時金!$G$8,0)</f>
        <v>0</v>
      </c>
      <c r="BJ20" s="7">
        <f>IF(AND(NOT(退職一時金!$D$8=""),退職一時金!$E$8=CF表!BJ5,NOT(退職一時金!$F$8="")),退職一時金!$G$8,0)</f>
        <v>0</v>
      </c>
      <c r="BK20" s="7">
        <f>IF(AND(NOT(退職一時金!$D$8=""),退職一時金!$E$8=CF表!BK5,NOT(退職一時金!$F$8="")),退職一時金!$G$8,0)</f>
        <v>0</v>
      </c>
      <c r="BL20" s="7">
        <f>IF(AND(NOT(退職一時金!$D$8=""),退職一時金!$E$8=CF表!BL5,NOT(退職一時金!$F$8="")),退職一時金!$G$8,0)</f>
        <v>0</v>
      </c>
      <c r="BM20" s="7">
        <f>IF(AND(NOT(退職一時金!$D$8=""),退職一時金!$E$8=CF表!BM5,NOT(退職一時金!$F$8="")),退職一時金!$G$8,0)</f>
        <v>0</v>
      </c>
      <c r="BN20" s="7">
        <f>IF(AND(NOT(退職一時金!$D$8=""),退職一時金!$E$8=CF表!BN5,NOT(退職一時金!$F$8="")),退職一時金!$G$8,0)</f>
        <v>0</v>
      </c>
      <c r="BO20" s="7">
        <f>IF(AND(NOT(退職一時金!$D$8=""),退職一時金!$E$8=CF表!BO5,NOT(退職一時金!$F$8="")),退職一時金!$G$8,0)</f>
        <v>0</v>
      </c>
      <c r="BP20" s="7">
        <f>IF(AND(NOT(退職一時金!$D$8=""),退職一時金!$E$8=CF表!BP5,NOT(退職一時金!$F$8="")),退職一時金!$G$8,0)</f>
        <v>0</v>
      </c>
      <c r="BQ20" s="7">
        <f>IF(AND(NOT(退職一時金!$D$8=""),退職一時金!$E$8=CF表!BQ5,NOT(退職一時金!$F$8="")),退職一時金!$G$8,0)</f>
        <v>0</v>
      </c>
      <c r="BR20" s="7">
        <f>IF(AND(NOT(退職一時金!$D$8=""),退職一時金!$E$8=CF表!BR5,NOT(退職一時金!$F$8="")),退職一時金!$G$8,0)</f>
        <v>0</v>
      </c>
      <c r="BS20" s="7">
        <f>IF(AND(NOT(退職一時金!$D$8=""),退職一時金!$E$8=CF表!BS5,NOT(退職一時金!$F$8="")),退職一時金!$G$8,0)</f>
        <v>0</v>
      </c>
      <c r="BT20" s="7">
        <f>IF(AND(NOT(退職一時金!$D$8=""),退職一時金!$E$8=CF表!BT5,NOT(退職一時金!$F$8="")),退職一時金!$G$8,0)</f>
        <v>0</v>
      </c>
      <c r="BU20" s="7">
        <f>IF(AND(NOT(退職一時金!$D$8=""),退職一時金!$E$8=CF表!BU5,NOT(退職一時金!$F$8="")),退職一時金!$G$8,0)</f>
        <v>0</v>
      </c>
      <c r="BV20" s="7">
        <f>IF(AND(NOT(退職一時金!$D$8=""),退職一時金!$E$8=CF表!BV5,NOT(退職一時金!$F$8="")),退職一時金!$G$8,0)</f>
        <v>0</v>
      </c>
      <c r="BW20" s="7">
        <f>IF(AND(NOT(退職一時金!$D$8=""),退職一時金!$E$8=CF表!BW5,NOT(退職一時金!$F$8="")),退職一時金!$G$8,0)</f>
        <v>0</v>
      </c>
      <c r="BX20" s="7">
        <f>IF(AND(NOT(退職一時金!$D$8=""),退職一時金!$E$8=CF表!BX5,NOT(退職一時金!$F$8="")),退職一時金!$G$8,0)</f>
        <v>0</v>
      </c>
      <c r="BY20" s="7">
        <f>IF(AND(NOT(退職一時金!$D$8=""),退職一時金!$E$8=CF表!BY5,NOT(退職一時金!$F$8="")),退職一時金!$G$8,0)</f>
        <v>0</v>
      </c>
      <c r="BZ20" s="7">
        <f>IF(AND(NOT(退職一時金!$D$8=""),退職一時金!$E$8=CF表!BZ5,NOT(退職一時金!$F$8="")),退職一時金!$G$8,0)</f>
        <v>0</v>
      </c>
      <c r="CA20" s="7">
        <f>IF(AND(NOT(退職一時金!$D$8=""),退職一時金!$E$8=CF表!CA5,NOT(退職一時金!$F$8="")),退職一時金!$G$8,0)</f>
        <v>0</v>
      </c>
      <c r="CB20" s="7">
        <f>IF(AND(NOT(退職一時金!$D$8=""),退職一時金!$E$8=CF表!CB5,NOT(退職一時金!$F$8="")),退職一時金!$G$8,0)</f>
        <v>0</v>
      </c>
      <c r="CC20" s="7">
        <f>IF(AND(NOT(退職一時金!$D$8=""),退職一時金!$E$8=CF表!CC5,NOT(退職一時金!$F$8="")),退職一時金!$G$8,0)</f>
        <v>0</v>
      </c>
      <c r="CD20" s="7">
        <f>IF(AND(NOT(退職一時金!$D$8=""),退職一時金!$E$8=CF表!CD5,NOT(退職一時金!$F$8="")),退職一時金!$G$8,0)</f>
        <v>0</v>
      </c>
      <c r="CE20" s="7">
        <f>IF(AND(NOT(退職一時金!$D$8=""),退職一時金!$E$8=CF表!CE5,NOT(退職一時金!$F$8="")),退職一時金!$G$8,0)</f>
        <v>0</v>
      </c>
      <c r="CF20" s="7">
        <f>IF(AND(NOT(退職一時金!$D$8=""),退職一時金!$E$8=CF表!CF5,NOT(退職一時金!$F$8="")),退職一時金!$G$8,0)</f>
        <v>0</v>
      </c>
      <c r="CG20" s="7">
        <f>IF(AND(NOT(退職一時金!$D$8=""),退職一時金!$E$8=CF表!CG5,NOT(退職一時金!$F$8="")),退職一時金!$G$8,0)</f>
        <v>0</v>
      </c>
      <c r="CH20" s="7">
        <f>IF(AND(NOT(退職一時金!$D$8=""),退職一時金!$E$8=CF表!CH5,NOT(退職一時金!$F$8="")),退職一時金!$G$8,0)</f>
        <v>0</v>
      </c>
      <c r="CI20" s="7">
        <f>IF(AND(NOT(退職一時金!$D$8=""),退職一時金!$E$8=CF表!CI5,NOT(退職一時金!$F$8="")),退職一時金!$G$8,0)</f>
        <v>0</v>
      </c>
      <c r="CJ20" s="7">
        <f>IF(AND(NOT(退職一時金!$D$8=""),退職一時金!$E$8=CF表!CJ5,NOT(退職一時金!$F$8="")),退職一時金!$G$8,0)</f>
        <v>0</v>
      </c>
      <c r="CK20" s="7">
        <f>IF(AND(NOT(退職一時金!$D$8=""),退職一時金!$E$8=CF表!CK5,NOT(退職一時金!$F$8="")),退職一時金!$G$8,0)</f>
        <v>0</v>
      </c>
      <c r="CL20" s="7">
        <f>IF(AND(NOT(退職一時金!$D$8=""),退職一時金!$E$8=CF表!CL5,NOT(退職一時金!$F$8="")),退職一時金!$G$8,0)</f>
        <v>0</v>
      </c>
      <c r="CM20" s="7">
        <f>IF(AND(NOT(退職一時金!$D$8=""),退職一時金!$E$8=CF表!CM5,NOT(退職一時金!$F$8="")),退職一時金!$G$8,0)</f>
        <v>0</v>
      </c>
      <c r="CN20" s="7">
        <f>IF(AND(NOT(退職一時金!$D$8=""),退職一時金!$E$8=CF表!CN5,NOT(退職一時金!$F$8="")),退職一時金!$G$8,0)</f>
        <v>0</v>
      </c>
      <c r="CO20" s="7">
        <f>IF(AND(NOT(退職一時金!$D$8=""),退職一時金!$E$8=CF表!CO5,NOT(退職一時金!$F$8="")),退職一時金!$G$8,0)</f>
        <v>0</v>
      </c>
      <c r="CP20" s="7">
        <f>IF(AND(NOT(退職一時金!$D$8=""),退職一時金!$E$8=CF表!CP5,NOT(退職一時金!$F$8="")),退職一時金!$G$8,0)</f>
        <v>0</v>
      </c>
      <c r="CQ20" s="7">
        <f>IF(AND(NOT(退職一時金!$D$8=""),退職一時金!$E$8=CF表!CQ5,NOT(退職一時金!$F$8="")),退職一時金!$G$8,0)</f>
        <v>0</v>
      </c>
      <c r="CR20" s="7">
        <f>IF(AND(NOT(退職一時金!$D$8=""),退職一時金!$E$8=CF表!CR5,NOT(退職一時金!$F$8="")),退職一時金!$G$8,0)</f>
        <v>0</v>
      </c>
      <c r="CS20" s="7">
        <f>IF(AND(NOT(退職一時金!$D$8=""),退職一時金!$E$8=CF表!CS5,NOT(退職一時金!$F$8="")),退職一時金!$G$8,0)</f>
        <v>0</v>
      </c>
      <c r="CT20" s="7">
        <f>IF(AND(NOT(退職一時金!$D$8=""),退職一時金!$E$8=CF表!CT5,NOT(退職一時金!$F$8="")),退職一時金!$G$8,0)</f>
        <v>0</v>
      </c>
      <c r="CU20" s="7">
        <f>IF(AND(NOT(退職一時金!$D$8=""),退職一時金!$E$8=CF表!CU5,NOT(退職一時金!$F$8="")),退職一時金!$G$8,0)</f>
        <v>0</v>
      </c>
      <c r="CV20" s="7">
        <f>IF(AND(NOT(退職一時金!$D$8=""),退職一時金!$E$8=CF表!CV5,NOT(退職一時金!$F$8="")),退職一時金!$G$8,0)</f>
        <v>0</v>
      </c>
      <c r="CW20" s="7">
        <f>IF(AND(NOT(退職一時金!$D$8=""),退職一時金!$E$8=CF表!CW5,NOT(退職一時金!$F$8="")),退職一時金!$G$8,0)</f>
        <v>0</v>
      </c>
      <c r="CX20" s="7">
        <f>IF(AND(NOT(退職一時金!$D$8=""),退職一時金!$E$8=CF表!CX5,NOT(退職一時金!$F$8="")),退職一時金!$G$8,0)</f>
        <v>0</v>
      </c>
      <c r="CY20" s="7">
        <f>IF(AND(NOT(退職一時金!$D$8=""),退職一時金!$E$8=CF表!CY5,NOT(退職一時金!$F$8="")),退職一時金!$G$8,0)</f>
        <v>0</v>
      </c>
      <c r="CZ20" s="7">
        <f>IF(AND(NOT(退職一時金!$D$8=""),退職一時金!$E$8=CF表!CZ5,NOT(退職一時金!$F$8="")),退職一時金!$G$8,0)</f>
        <v>0</v>
      </c>
      <c r="DA20" s="7">
        <f>IF(AND(NOT(退職一時金!$D$8=""),退職一時金!$E$8=CF表!DA5,NOT(退職一時金!$F$8="")),退職一時金!$G$8,0)</f>
        <v>0</v>
      </c>
      <c r="DB20" s="7">
        <f>IF(AND(NOT(退職一時金!$D$8=""),退職一時金!$E$8=CF表!DB5,NOT(退職一時金!$F$8="")),退職一時金!$G$8,0)</f>
        <v>0</v>
      </c>
      <c r="DC20" s="7">
        <f>IF(AND(NOT(退職一時金!$D$8=""),退職一時金!$E$8=CF表!DC5,NOT(退職一時金!$F$8="")),退職一時金!$G$8,0)</f>
        <v>0</v>
      </c>
      <c r="DD20" s="7">
        <f>IF(AND(NOT(退職一時金!$D$8=""),退職一時金!$E$8=CF表!DD5,NOT(退職一時金!$F$8="")),退職一時金!$G$8,0)</f>
        <v>0</v>
      </c>
      <c r="DE20" s="7">
        <f>IF(AND(NOT(退職一時金!$D$8=""),退職一時金!$E$8=CF表!DE5,NOT(退職一時金!$F$8="")),退職一時金!$G$8,0)</f>
        <v>0</v>
      </c>
      <c r="DF20" s="7">
        <f>IF(AND(NOT(退職一時金!$D$8=""),退職一時金!$E$8=CF表!DF5,NOT(退職一時金!$F$8="")),退職一時金!$G$8,0)</f>
        <v>0</v>
      </c>
      <c r="DG20" s="7">
        <f>IF(AND(NOT(退職一時金!$D$8=""),退職一時金!$E$8=CF表!DG5,NOT(退職一時金!$F$8="")),退職一時金!$G$8,0)</f>
        <v>0</v>
      </c>
      <c r="DH20" s="7">
        <f>IF(AND(NOT(退職一時金!$D$8=""),退職一時金!$E$8=CF表!DH5,NOT(退職一時金!$F$8="")),退職一時金!$G$8,0)</f>
        <v>0</v>
      </c>
    </row>
    <row r="21" spans="2:116" ht="24" customHeight="1">
      <c r="B21" s="543"/>
      <c r="C21" s="548"/>
      <c r="D21" s="508" t="s">
        <v>626</v>
      </c>
      <c r="E21" s="550"/>
      <c r="F21" s="346">
        <f>IF(AND(NOT(退職一時金!$D$11=""),退職一時金!$E$11=CF表!F6,NOT(退職一時金!$F$11="")),退職一時金!$G$11,0)</f>
        <v>0</v>
      </c>
      <c r="G21" s="346">
        <f>IF(AND(NOT(退職一時金!$D$11=""),退職一時金!$E$11=CF表!G6,NOT(退職一時金!$F$11="")),退職一時金!$G$11,0)</f>
        <v>0</v>
      </c>
      <c r="H21" s="346">
        <f>IF(AND(NOT(退職一時金!$D$11=""),退職一時金!$E$11=CF表!H6,NOT(退職一時金!$F$11="")),退職一時金!$G$11,0)</f>
        <v>0</v>
      </c>
      <c r="I21" s="346">
        <f>IF(AND(NOT(退職一時金!$D$11=""),退職一時金!$E$11=CF表!I6,NOT(退職一時金!$F$11="")),退職一時金!$G$11,0)</f>
        <v>0</v>
      </c>
      <c r="J21" s="346">
        <f>IF(AND(NOT(退職一時金!$D$11=""),退職一時金!$E$11=CF表!J6,NOT(退職一時金!$F$11="")),退職一時金!$G$11,0)</f>
        <v>0</v>
      </c>
      <c r="K21" s="346">
        <f>IF(AND(NOT(退職一時金!$D$11=""),退職一時金!$E$11=CF表!K6,NOT(退職一時金!$F$11="")),退職一時金!$G$11,0)</f>
        <v>0</v>
      </c>
      <c r="L21" s="346">
        <f>IF(AND(NOT(退職一時金!$D$11=""),退職一時金!$E$11=CF表!L6,NOT(退職一時金!$F$11="")),退職一時金!$G$11,0)</f>
        <v>0</v>
      </c>
      <c r="M21" s="346">
        <f>IF(AND(NOT(退職一時金!$D$11=""),退職一時金!$E$11=CF表!M6,NOT(退職一時金!$F$11="")),退職一時金!$G$11,0)</f>
        <v>0</v>
      </c>
      <c r="N21" s="346">
        <f>IF(AND(NOT(退職一時金!$D$11=""),退職一時金!$E$11=CF表!N6,NOT(退職一時金!$F$11="")),退職一時金!$G$11,0)</f>
        <v>0</v>
      </c>
      <c r="O21" s="346">
        <f>IF(AND(NOT(退職一時金!$D$11=""),退職一時金!$E$11=CF表!O6,NOT(退職一時金!$F$11="")),退職一時金!$G$11,0)</f>
        <v>0</v>
      </c>
      <c r="P21" s="346">
        <f>IF(AND(NOT(退職一時金!$D$11=""),退職一時金!$E$11=CF表!P6,NOT(退職一時金!$F$11="")),退職一時金!$G$11,0)</f>
        <v>0</v>
      </c>
      <c r="Q21" s="346">
        <f>IF(AND(NOT(退職一時金!$D$11=""),退職一時金!$E$11=CF表!Q6,NOT(退職一時金!$F$11="")),退職一時金!$G$11,0)</f>
        <v>0</v>
      </c>
      <c r="R21" s="346">
        <f>IF(AND(NOT(退職一時金!$D$11=""),退職一時金!$E$11=CF表!R6,NOT(退職一時金!$F$11="")),退職一時金!$G$11,0)</f>
        <v>0</v>
      </c>
      <c r="S21" s="346">
        <f>IF(AND(NOT(退職一時金!$D$11=""),退職一時金!$E$11=CF表!S6,NOT(退職一時金!$F$11="")),退職一時金!$G$11,0)</f>
        <v>0</v>
      </c>
      <c r="T21" s="346">
        <f>IF(AND(NOT(退職一時金!$D$11=""),退職一時金!$E$11=CF表!T6,NOT(退職一時金!$F$11="")),退職一時金!$G$11,0)</f>
        <v>0</v>
      </c>
      <c r="U21" s="346">
        <f>IF(AND(NOT(退職一時金!$D$11=""),退職一時金!$E$11=CF表!U6,NOT(退職一時金!$F$11="")),退職一時金!$G$11,0)</f>
        <v>0</v>
      </c>
      <c r="V21" s="346">
        <f>IF(AND(NOT(退職一時金!$D$11=""),退職一時金!$E$11=CF表!V6,NOT(退職一時金!$F$11="")),退職一時金!$G$11,0)</f>
        <v>0</v>
      </c>
      <c r="W21" s="346">
        <f>IF(AND(NOT(退職一時金!$D$11=""),退職一時金!$E$11=CF表!W6,NOT(退職一時金!$F$11="")),退職一時金!$G$11,0)</f>
        <v>0</v>
      </c>
      <c r="X21" s="346">
        <f>IF(AND(NOT(退職一時金!$D$11=""),退職一時金!$E$11=CF表!X6,NOT(退職一時金!$F$11="")),退職一時金!$G$11,0)</f>
        <v>0</v>
      </c>
      <c r="Y21" s="346">
        <f>IF(AND(NOT(退職一時金!$D$11=""),退職一時金!$E$11=CF表!Y6,NOT(退職一時金!$F$11="")),退職一時金!$G$11,0)</f>
        <v>0</v>
      </c>
      <c r="Z21" s="346">
        <f>IF(AND(NOT(退職一時金!$D$11=""),退職一時金!$E$11=CF表!Z6,NOT(退職一時金!$F$11="")),退職一時金!$G$11,0)</f>
        <v>0</v>
      </c>
      <c r="AA21" s="346">
        <f>IF(AND(NOT(退職一時金!$D$11=""),退職一時金!$E$11=CF表!AA6,NOT(退職一時金!$F$11="")),退職一時金!$G$11,0)</f>
        <v>0</v>
      </c>
      <c r="AB21" s="346">
        <f>IF(AND(NOT(退職一時金!$D$11=""),退職一時金!$E$11=CF表!AB6,NOT(退職一時金!$F$11="")),退職一時金!$G$11,0)</f>
        <v>0</v>
      </c>
      <c r="AC21" s="346">
        <f>IF(AND(NOT(退職一時金!$D$11=""),退職一時金!$E$11=CF表!AC6,NOT(退職一時金!$F$11="")),退職一時金!$G$11,0)</f>
        <v>0</v>
      </c>
      <c r="AD21" s="346">
        <f>IF(AND(NOT(退職一時金!$D$11=""),退職一時金!$E$11=CF表!AD6,NOT(退職一時金!$F$11="")),退職一時金!$G$11,0)</f>
        <v>0</v>
      </c>
      <c r="AE21" s="346">
        <f>IF(AND(NOT(退職一時金!$D$11=""),退職一時金!$E$11=CF表!AE6,NOT(退職一時金!$F$11="")),退職一時金!$G$11,0)</f>
        <v>0</v>
      </c>
      <c r="AF21" s="346">
        <f>IF(AND(NOT(退職一時金!$D$11=""),退職一時金!$E$11=CF表!AF6,NOT(退職一時金!$F$11="")),退職一時金!$G$11,0)</f>
        <v>0</v>
      </c>
      <c r="AG21" s="346">
        <f>IF(AND(NOT(退職一時金!$D$11=""),退職一時金!$E$11=CF表!AG6,NOT(退職一時金!$F$11="")),退職一時金!$G$11,0)</f>
        <v>0</v>
      </c>
      <c r="AH21" s="346">
        <f>IF(AND(NOT(退職一時金!$D$11=""),退職一時金!$E$11=CF表!AH6,NOT(退職一時金!$F$11="")),退職一時金!$G$11,0)</f>
        <v>0</v>
      </c>
      <c r="AI21" s="346">
        <f>IF(AND(NOT(退職一時金!$D$11=""),退職一時金!$E$11=CF表!AI6,NOT(退職一時金!$F$11="")),退職一時金!$G$11,0)</f>
        <v>0</v>
      </c>
      <c r="AJ21" s="346">
        <f>IF(AND(NOT(退職一時金!$D$11=""),退職一時金!$E$11=CF表!AJ6,NOT(退職一時金!$F$11="")),退職一時金!$G$11,0)</f>
        <v>0</v>
      </c>
      <c r="AK21" s="346">
        <f>IF(AND(NOT(退職一時金!$D$11=""),退職一時金!$E$11=CF表!AK6,NOT(退職一時金!$F$11="")),退職一時金!$G$11,0)</f>
        <v>0</v>
      </c>
      <c r="AL21" s="346">
        <f>IF(AND(NOT(退職一時金!$D$11=""),退職一時金!$E$11=CF表!AL6,NOT(退職一時金!$F$11="")),退職一時金!$G$11,0)</f>
        <v>0</v>
      </c>
      <c r="AM21" s="346">
        <f>IF(AND(NOT(退職一時金!$D$11=""),退職一時金!$E$11=CF表!AM6,NOT(退職一時金!$F$11="")),退職一時金!$G$11,0)</f>
        <v>0</v>
      </c>
      <c r="AN21" s="346">
        <f>IF(AND(NOT(退職一時金!$D$11=""),退職一時金!$E$11=CF表!AN6,NOT(退職一時金!$F$11="")),退職一時金!$G$11,0)</f>
        <v>0</v>
      </c>
      <c r="AO21" s="346">
        <f>IF(AND(NOT(退職一時金!$D$11=""),退職一時金!$E$11=CF表!AO6,NOT(退職一時金!$F$11="")),退職一時金!$G$11,0)</f>
        <v>0</v>
      </c>
      <c r="AP21" s="346">
        <f>IF(AND(NOT(退職一時金!$D$11=""),退職一時金!$E$11=CF表!AP6,NOT(退職一時金!$F$11="")),退職一時金!$G$11,0)</f>
        <v>0</v>
      </c>
      <c r="AQ21" s="346">
        <f>IF(AND(NOT(退職一時金!$D$11=""),退職一時金!$E$11=CF表!AQ6,NOT(退職一時金!$F$11="")),退職一時金!$G$11,0)</f>
        <v>0</v>
      </c>
      <c r="AR21" s="346">
        <f>IF(AND(NOT(退職一時金!$D$11=""),退職一時金!$E$11=CF表!AR6,NOT(退職一時金!$F$11="")),退職一時金!$G$11,0)</f>
        <v>0</v>
      </c>
      <c r="AS21" s="346">
        <f>IF(AND(NOT(退職一時金!$D$11=""),退職一時金!$E$11=CF表!AS6,NOT(退職一時金!$F$11="")),退職一時金!$G$11,0)</f>
        <v>0</v>
      </c>
      <c r="AT21" s="346">
        <f>IF(AND(NOT(退職一時金!$D$11=""),退職一時金!$E$11=CF表!AT6,NOT(退職一時金!$F$11="")),退職一時金!$G$11,0)</f>
        <v>0</v>
      </c>
      <c r="AU21" s="346">
        <f>IF(AND(NOT(退職一時金!$D$11=""),退職一時金!$E$11=CF表!AU6,NOT(退職一時金!$F$11="")),退職一時金!$G$11,0)</f>
        <v>0</v>
      </c>
      <c r="AV21" s="346">
        <f>IF(AND(NOT(退職一時金!$D$11=""),退職一時金!$E$11=CF表!AV6,NOT(退職一時金!$F$11="")),退職一時金!$G$11,0)</f>
        <v>0</v>
      </c>
      <c r="AW21" s="346">
        <f>IF(AND(NOT(退職一時金!$D$11=""),退職一時金!$E$11=CF表!AW6,NOT(退職一時金!$F$11="")),退職一時金!$G$11,0)</f>
        <v>0</v>
      </c>
      <c r="AX21" s="346">
        <f>IF(AND(NOT(退職一時金!$D$11=""),退職一時金!$E$11=CF表!AX6,NOT(退職一時金!$F$11="")),退職一時金!$G$11,0)</f>
        <v>0</v>
      </c>
      <c r="AY21" s="346">
        <f>IF(AND(NOT(退職一時金!$D$11=""),退職一時金!$E$11=CF表!AY6,NOT(退職一時金!$F$11="")),退職一時金!$G$11,0)</f>
        <v>0</v>
      </c>
      <c r="AZ21" s="346">
        <f>IF(AND(NOT(退職一時金!$D$11=""),退職一時金!$E$11=CF表!AZ6,NOT(退職一時金!$F$11="")),退職一時金!$G$11,0)</f>
        <v>0</v>
      </c>
      <c r="BA21" s="346">
        <f>IF(AND(NOT(退職一時金!$D$11=""),退職一時金!$E$11=CF表!BA6,NOT(退職一時金!$F$11="")),退職一時金!$G$11,0)</f>
        <v>0</v>
      </c>
      <c r="BB21" s="346">
        <f>IF(AND(NOT(退職一時金!$D$11=""),退職一時金!$E$11=CF表!BB6,NOT(退職一時金!$F$11="")),退職一時金!$G$11,0)</f>
        <v>0</v>
      </c>
      <c r="BC21" s="346">
        <f>IF(AND(NOT(退職一時金!$D$11=""),退職一時金!$E$11=CF表!BC6,NOT(退職一時金!$F$11="")),退職一時金!$G$11,0)</f>
        <v>0</v>
      </c>
      <c r="BD21" s="346">
        <f>IF(AND(NOT(退職一時金!$D$11=""),退職一時金!$E$11=CF表!BD6,NOT(退職一時金!$F$11="")),退職一時金!$G$11,0)</f>
        <v>0</v>
      </c>
      <c r="BE21" s="346">
        <f>IF(AND(NOT(退職一時金!$D$11=""),退職一時金!$E$11=CF表!BE6,NOT(退職一時金!$F$11="")),退職一時金!$G$11,0)</f>
        <v>0</v>
      </c>
      <c r="BF21" s="346">
        <f>IF(AND(NOT(退職一時金!$D$11=""),退職一時金!$E$11=CF表!BF6,NOT(退職一時金!$F$11="")),退職一時金!$G$11,0)</f>
        <v>0</v>
      </c>
      <c r="BG21" s="346">
        <f>IF(AND(NOT(退職一時金!$D$11=""),退職一時金!$E$11=CF表!BG6,NOT(退職一時金!$F$11="")),退職一時金!$G$11,0)</f>
        <v>0</v>
      </c>
      <c r="BH21" s="346">
        <f>IF(AND(NOT(退職一時金!$D$11=""),退職一時金!$E$11=CF表!BH6,NOT(退職一時金!$F$11="")),退職一時金!$G$11,0)</f>
        <v>0</v>
      </c>
      <c r="BI21" s="346">
        <f>IF(AND(NOT(退職一時金!$D$11=""),退職一時金!$E$11=CF表!BI6,NOT(退職一時金!$F$11="")),退職一時金!$G$11,0)</f>
        <v>0</v>
      </c>
      <c r="BJ21" s="346">
        <f>IF(AND(NOT(退職一時金!$D$11=""),退職一時金!$E$11=CF表!BJ6,NOT(退職一時金!$F$11="")),退職一時金!$G$11,0)</f>
        <v>0</v>
      </c>
      <c r="BK21" s="346">
        <f>IF(AND(NOT(退職一時金!$D$11=""),退職一時金!$E$11=CF表!BK6,NOT(退職一時金!$F$11="")),退職一時金!$G$11,0)</f>
        <v>0</v>
      </c>
      <c r="BL21" s="346">
        <f>IF(AND(NOT(退職一時金!$D$11=""),退職一時金!$E$11=CF表!BL6,NOT(退職一時金!$F$11="")),退職一時金!$G$11,0)</f>
        <v>0</v>
      </c>
      <c r="BM21" s="346">
        <f>IF(AND(NOT(退職一時金!$D$11=""),退職一時金!$E$11=CF表!BM6,NOT(退職一時金!$F$11="")),退職一時金!$G$11,0)</f>
        <v>0</v>
      </c>
      <c r="BN21" s="346">
        <f>IF(AND(NOT(退職一時金!$D$11=""),退職一時金!$E$11=CF表!BN6,NOT(退職一時金!$F$11="")),退職一時金!$G$11,0)</f>
        <v>0</v>
      </c>
      <c r="BO21" s="346">
        <f>IF(AND(NOT(退職一時金!$D$11=""),退職一時金!$E$11=CF表!BO6,NOT(退職一時金!$F$11="")),退職一時金!$G$11,0)</f>
        <v>0</v>
      </c>
      <c r="BP21" s="346">
        <f>IF(AND(NOT(退職一時金!$D$11=""),退職一時金!$E$11=CF表!BP6,NOT(退職一時金!$F$11="")),退職一時金!$G$11,0)</f>
        <v>0</v>
      </c>
      <c r="BQ21" s="346">
        <f>IF(AND(NOT(退職一時金!$D$11=""),退職一時金!$E$11=CF表!BQ6,NOT(退職一時金!$F$11="")),退職一時金!$G$11,0)</f>
        <v>0</v>
      </c>
      <c r="BR21" s="346">
        <f>IF(AND(NOT(退職一時金!$D$11=""),退職一時金!$E$11=CF表!BR6,NOT(退職一時金!$F$11="")),退職一時金!$G$11,0)</f>
        <v>0</v>
      </c>
      <c r="BS21" s="346">
        <f>IF(AND(NOT(退職一時金!$D$11=""),退職一時金!$E$11=CF表!BS6,NOT(退職一時金!$F$11="")),退職一時金!$G$11,0)</f>
        <v>0</v>
      </c>
      <c r="BT21" s="346">
        <f>IF(AND(NOT(退職一時金!$D$11=""),退職一時金!$E$11=CF表!BT6,NOT(退職一時金!$F$11="")),退職一時金!$G$11,0)</f>
        <v>0</v>
      </c>
      <c r="BU21" s="346">
        <f>IF(AND(NOT(退職一時金!$D$11=""),退職一時金!$E$11=CF表!BU6,NOT(退職一時金!$F$11="")),退職一時金!$G$11,0)</f>
        <v>0</v>
      </c>
      <c r="BV21" s="346">
        <f>IF(AND(NOT(退職一時金!$D$11=""),退職一時金!$E$11=CF表!BV6,NOT(退職一時金!$F$11="")),退職一時金!$G$11,0)</f>
        <v>0</v>
      </c>
      <c r="BW21" s="346">
        <f>IF(AND(NOT(退職一時金!$D$11=""),退職一時金!$E$11=CF表!BW6,NOT(退職一時金!$F$11="")),退職一時金!$G$11,0)</f>
        <v>0</v>
      </c>
      <c r="BX21" s="346">
        <f>IF(AND(NOT(退職一時金!$D$11=""),退職一時金!$E$11=CF表!BX6,NOT(退職一時金!$F$11="")),退職一時金!$G$11,0)</f>
        <v>0</v>
      </c>
      <c r="BY21" s="346">
        <f>IF(AND(NOT(退職一時金!$D$11=""),退職一時金!$E$11=CF表!BY6,NOT(退職一時金!$F$11="")),退職一時金!$G$11,0)</f>
        <v>0</v>
      </c>
      <c r="BZ21" s="346">
        <f>IF(AND(NOT(退職一時金!$D$11=""),退職一時金!$E$11=CF表!BZ6,NOT(退職一時金!$F$11="")),退職一時金!$G$11,0)</f>
        <v>0</v>
      </c>
      <c r="CA21" s="346">
        <f>IF(AND(NOT(退職一時金!$D$11=""),退職一時金!$E$11=CF表!CA6,NOT(退職一時金!$F$11="")),退職一時金!$G$11,0)</f>
        <v>0</v>
      </c>
      <c r="CB21" s="346">
        <f>IF(AND(NOT(退職一時金!$D$11=""),退職一時金!$E$11=CF表!CB6,NOT(退職一時金!$F$11="")),退職一時金!$G$11,0)</f>
        <v>0</v>
      </c>
      <c r="CC21" s="346">
        <f>IF(AND(NOT(退職一時金!$D$11=""),退職一時金!$E$11=CF表!CC6,NOT(退職一時金!$F$11="")),退職一時金!$G$11,0)</f>
        <v>0</v>
      </c>
      <c r="CD21" s="346">
        <f>IF(AND(NOT(退職一時金!$D$11=""),退職一時金!$E$11=CF表!CD6,NOT(退職一時金!$F$11="")),退職一時金!$G$11,0)</f>
        <v>0</v>
      </c>
      <c r="CE21" s="346">
        <f>IF(AND(NOT(退職一時金!$D$11=""),退職一時金!$E$11=CF表!CE6,NOT(退職一時金!$F$11="")),退職一時金!$G$11,0)</f>
        <v>0</v>
      </c>
      <c r="CF21" s="346">
        <f>IF(AND(NOT(退職一時金!$D$11=""),退職一時金!$E$11=CF表!CF6,NOT(退職一時金!$F$11="")),退職一時金!$G$11,0)</f>
        <v>0</v>
      </c>
      <c r="CG21" s="346">
        <f>IF(AND(NOT(退職一時金!$D$11=""),退職一時金!$E$11=CF表!CG6,NOT(退職一時金!$F$11="")),退職一時金!$G$11,0)</f>
        <v>0</v>
      </c>
      <c r="CH21" s="346">
        <f>IF(AND(NOT(退職一時金!$D$11=""),退職一時金!$E$11=CF表!CH6,NOT(退職一時金!$F$11="")),退職一時金!$G$11,0)</f>
        <v>0</v>
      </c>
      <c r="CI21" s="346">
        <f>IF(AND(NOT(退職一時金!$D$11=""),退職一時金!$E$11=CF表!CI6,NOT(退職一時金!$F$11="")),退職一時金!$G$11,0)</f>
        <v>0</v>
      </c>
      <c r="CJ21" s="346">
        <f>IF(AND(NOT(退職一時金!$D$11=""),退職一時金!$E$11=CF表!CJ6,NOT(退職一時金!$F$11="")),退職一時金!$G$11,0)</f>
        <v>0</v>
      </c>
      <c r="CK21" s="346">
        <f>IF(AND(NOT(退職一時金!$D$11=""),退職一時金!$E$11=CF表!CK6,NOT(退職一時金!$F$11="")),退職一時金!$G$11,0)</f>
        <v>0</v>
      </c>
      <c r="CL21" s="346">
        <f>IF(AND(NOT(退職一時金!$D$11=""),退職一時金!$E$11=CF表!CL6,NOT(退職一時金!$F$11="")),退職一時金!$G$11,0)</f>
        <v>0</v>
      </c>
      <c r="CM21" s="346">
        <f>IF(AND(NOT(退職一時金!$D$11=""),退職一時金!$E$11=CF表!CM6,NOT(退職一時金!$F$11="")),退職一時金!$G$11,0)</f>
        <v>0</v>
      </c>
      <c r="CN21" s="346">
        <f>IF(AND(NOT(退職一時金!$D$11=""),退職一時金!$E$11=CF表!CN6,NOT(退職一時金!$F$11="")),退職一時金!$G$11,0)</f>
        <v>0</v>
      </c>
      <c r="CO21" s="346">
        <f>IF(AND(NOT(退職一時金!$D$11=""),退職一時金!$E$11=CF表!CO6,NOT(退職一時金!$F$11="")),退職一時金!$G$11,0)</f>
        <v>0</v>
      </c>
      <c r="CP21" s="346">
        <f>IF(AND(NOT(退職一時金!$D$11=""),退職一時金!$E$11=CF表!CP6,NOT(退職一時金!$F$11="")),退職一時金!$G$11,0)</f>
        <v>0</v>
      </c>
      <c r="CQ21" s="346">
        <f>IF(AND(NOT(退職一時金!$D$11=""),退職一時金!$E$11=CF表!CQ6,NOT(退職一時金!$F$11="")),退職一時金!$G$11,0)</f>
        <v>0</v>
      </c>
      <c r="CR21" s="346">
        <f>IF(AND(NOT(退職一時金!$D$11=""),退職一時金!$E$11=CF表!CR6,NOT(退職一時金!$F$11="")),退職一時金!$G$11,0)</f>
        <v>0</v>
      </c>
      <c r="CS21" s="346">
        <f>IF(AND(NOT(退職一時金!$D$11=""),退職一時金!$E$11=CF表!CS6,NOT(退職一時金!$F$11="")),退職一時金!$G$11,0)</f>
        <v>0</v>
      </c>
      <c r="CT21" s="346">
        <f>IF(AND(NOT(退職一時金!$D$11=""),退職一時金!$E$11=CF表!CT6,NOT(退職一時金!$F$11="")),退職一時金!$G$11,0)</f>
        <v>0</v>
      </c>
      <c r="CU21" s="346">
        <f>IF(AND(NOT(退職一時金!$D$11=""),退職一時金!$E$11=CF表!CU6,NOT(退職一時金!$F$11="")),退職一時金!$G$11,0)</f>
        <v>0</v>
      </c>
      <c r="CV21" s="346">
        <f>IF(AND(NOT(退職一時金!$D$11=""),退職一時金!$E$11=CF表!CV6,NOT(退職一時金!$F$11="")),退職一時金!$G$11,0)</f>
        <v>0</v>
      </c>
      <c r="CW21" s="346">
        <f>IF(AND(NOT(退職一時金!$D$11=""),退職一時金!$E$11=CF表!CW6,NOT(退職一時金!$F$11="")),退職一時金!$G$11,0)</f>
        <v>0</v>
      </c>
      <c r="CX21" s="346">
        <f>IF(AND(NOT(退職一時金!$D$11=""),退職一時金!$E$11=CF表!CX6,NOT(退職一時金!$F$11="")),退職一時金!$G$11,0)</f>
        <v>0</v>
      </c>
      <c r="CY21" s="346">
        <f>IF(AND(NOT(退職一時金!$D$11=""),退職一時金!$E$11=CF表!CY6,NOT(退職一時金!$F$11="")),退職一時金!$G$11,0)</f>
        <v>0</v>
      </c>
      <c r="CZ21" s="346">
        <f>IF(AND(NOT(退職一時金!$D$11=""),退職一時金!$E$11=CF表!CZ6,NOT(退職一時金!$F$11="")),退職一時金!$G$11,0)</f>
        <v>0</v>
      </c>
      <c r="DA21" s="346">
        <f>IF(AND(NOT(退職一時金!$D$11=""),退職一時金!$E$11=CF表!DA6,NOT(退職一時金!$F$11="")),退職一時金!$G$11,0)</f>
        <v>0</v>
      </c>
      <c r="DB21" s="346">
        <f>IF(AND(NOT(退職一時金!$D$11=""),退職一時金!$E$11=CF表!DB6,NOT(退職一時金!$F$11="")),退職一時金!$G$11,0)</f>
        <v>0</v>
      </c>
      <c r="DC21" s="346">
        <f>IF(AND(NOT(退職一時金!$D$11=""),退職一時金!$E$11=CF表!DC6,NOT(退職一時金!$F$11="")),退職一時金!$G$11,0)</f>
        <v>0</v>
      </c>
      <c r="DD21" s="346">
        <f>IF(AND(NOT(退職一時金!$D$11=""),退職一時金!$E$11=CF表!DD6,NOT(退職一時金!$F$11="")),退職一時金!$G$11,0)</f>
        <v>0</v>
      </c>
      <c r="DE21" s="346">
        <f>IF(AND(NOT(退職一時金!$D$11=""),退職一時金!$E$11=CF表!DE6,NOT(退職一時金!$F$11="")),退職一時金!$G$11,0)</f>
        <v>0</v>
      </c>
      <c r="DF21" s="346">
        <f>IF(AND(NOT(退職一時金!$D$11=""),退職一時金!$E$11=CF表!DF6,NOT(退職一時金!$F$11="")),退職一時金!$G$11,0)</f>
        <v>0</v>
      </c>
      <c r="DG21" s="346">
        <f>IF(AND(NOT(退職一時金!$D$11=""),退職一時金!$E$11=CF表!DG6,NOT(退職一時金!$F$11="")),退職一時金!$G$11,0)</f>
        <v>0</v>
      </c>
      <c r="DH21" s="346">
        <f>IF(AND(NOT(退職一時金!$D$11=""),退職一時金!$E$11=CF表!DH6,NOT(退職一時金!$F$11="")),退職一時金!$G$11,0)</f>
        <v>0</v>
      </c>
    </row>
    <row r="22" spans="2:116" ht="24" customHeight="1" thickBot="1">
      <c r="B22" s="543"/>
      <c r="C22" s="506" t="s">
        <v>5</v>
      </c>
      <c r="D22" s="514" t="s">
        <v>627</v>
      </c>
      <c r="E22" s="515"/>
      <c r="F22" s="7">
        <f>IF(F5="",0,IF(AND(F5&gt;=年金収入!$L$6,F5&lt;=年金収入!$L$6+年金収入!$M$6-1),年金収入!$J$6,0))</f>
        <v>0</v>
      </c>
      <c r="G22" s="7">
        <f>IF(G5="",0,IF(AND(G5&gt;=年金収入!$L$6,G5&lt;=年金収入!$L$6+年金収入!$M$6-1),年金収入!$J$6,0))</f>
        <v>0</v>
      </c>
      <c r="H22" s="7">
        <f>IF(H5="",0,IF(AND(H5&gt;=年金収入!$L$6,H5&lt;=年金収入!$L$6+年金収入!$M$6-1),年金収入!$J$6,0))</f>
        <v>0</v>
      </c>
      <c r="I22" s="7">
        <f>IF(I5="",0,IF(AND(I5&gt;=年金収入!$L$6,I5&lt;=年金収入!$L$6+年金収入!$M$6-1),年金収入!$J$6,0))</f>
        <v>0</v>
      </c>
      <c r="J22" s="7">
        <f>IF(J5="",0,IF(AND(J5&gt;=年金収入!$L$6,J5&lt;=年金収入!$L$6+年金収入!$M$6-1),年金収入!$J$6,0))</f>
        <v>0</v>
      </c>
      <c r="K22" s="7">
        <f>IF(K5="",0,IF(AND(K5&gt;=年金収入!$L$6,K5&lt;=年金収入!$L$6+年金収入!$M$6-1),年金収入!$J$6,0))</f>
        <v>0</v>
      </c>
      <c r="L22" s="7">
        <f>IF(L5="",0,IF(AND(L5&gt;=年金収入!$L$6,L5&lt;=年金収入!$L$6+年金収入!$M$6-1),年金収入!$J$6,0))</f>
        <v>0</v>
      </c>
      <c r="M22" s="7">
        <f>IF(M5="",0,IF(AND(M5&gt;=年金収入!$L$6,M5&lt;=年金収入!$L$6+年金収入!$M$6-1),年金収入!$J$6,0))</f>
        <v>0</v>
      </c>
      <c r="N22" s="7">
        <f>IF(N5="",0,IF(AND(N5&gt;=年金収入!$L$6,N5&lt;=年金収入!$L$6+年金収入!$M$6-1),年金収入!$J$6,0))</f>
        <v>0</v>
      </c>
      <c r="O22" s="7">
        <f>IF(O5="",0,IF(AND(O5&gt;=年金収入!$L$6,O5&lt;=年金収入!$L$6+年金収入!$M$6-1),年金収入!$J$6,0))</f>
        <v>0</v>
      </c>
      <c r="P22" s="7">
        <f>IF(P5="",0,IF(AND(P5&gt;=年金収入!$L$6,P5&lt;=年金収入!$L$6+年金収入!$M$6-1),年金収入!$J$6,0))</f>
        <v>0</v>
      </c>
      <c r="Q22" s="7">
        <f>IF(Q5="",0,IF(AND(Q5&gt;=年金収入!$L$6,Q5&lt;=年金収入!$L$6+年金収入!$M$6-1),年金収入!$J$6,0))</f>
        <v>0</v>
      </c>
      <c r="R22" s="7">
        <f>IF(R5="",0,IF(AND(R5&gt;=年金収入!$L$6,R5&lt;=年金収入!$L$6+年金収入!$M$6-1),年金収入!$J$6,0))</f>
        <v>0</v>
      </c>
      <c r="S22" s="7">
        <f>IF(S5="",0,IF(AND(S5&gt;=年金収入!$L$6,S5&lt;=年金収入!$L$6+年金収入!$M$6-1),年金収入!$J$6,0))</f>
        <v>0</v>
      </c>
      <c r="T22" s="7">
        <f>IF(T5="",0,IF(AND(T5&gt;=年金収入!$L$6,T5&lt;=年金収入!$L$6+年金収入!$M$6-1),年金収入!$J$6,0))</f>
        <v>0</v>
      </c>
      <c r="U22" s="7">
        <f>IF(U5="",0,IF(AND(U5&gt;=年金収入!$L$6,U5&lt;=年金収入!$L$6+年金収入!$M$6-1),年金収入!$J$6,0))</f>
        <v>0</v>
      </c>
      <c r="V22" s="7">
        <f>IF(V5="",0,IF(AND(V5&gt;=年金収入!$L$6,V5&lt;=年金収入!$L$6+年金収入!$M$6-1),年金収入!$J$6,0))</f>
        <v>0</v>
      </c>
      <c r="W22" s="7">
        <f>IF(W5="",0,IF(AND(W5&gt;=年金収入!$L$6,W5&lt;=年金収入!$L$6+年金収入!$M$6-1),年金収入!$J$6,0))</f>
        <v>0</v>
      </c>
      <c r="X22" s="7">
        <f>IF(X5="",0,IF(AND(X5&gt;=年金収入!$L$6,X5&lt;=年金収入!$L$6+年金収入!$M$6-1),年金収入!$J$6,0))</f>
        <v>0</v>
      </c>
      <c r="Y22" s="7">
        <f>IF(Y5="",0,IF(AND(Y5&gt;=年金収入!$L$6,Y5&lt;=年金収入!$L$6+年金収入!$M$6-1),年金収入!$J$6,0))</f>
        <v>0</v>
      </c>
      <c r="Z22" s="7">
        <f>IF(Z5="",0,IF(AND(Z5&gt;=年金収入!$L$6,Z5&lt;=年金収入!$L$6+年金収入!$M$6-1),年金収入!$J$6,0))</f>
        <v>0</v>
      </c>
      <c r="AA22" s="7">
        <f>IF(AA5="",0,IF(AND(AA5&gt;=年金収入!$L$6,AA5&lt;=年金収入!$L$6+年金収入!$M$6-1),年金収入!$J$6,0))</f>
        <v>0</v>
      </c>
      <c r="AB22" s="7">
        <f>IF(AB5="",0,IF(AND(AB5&gt;=年金収入!$L$6,AB5&lt;=年金収入!$L$6+年金収入!$M$6-1),年金収入!$J$6,0))</f>
        <v>0</v>
      </c>
      <c r="AC22" s="7">
        <f>IF(AC5="",0,IF(AND(AC5&gt;=年金収入!$L$6,AC5&lt;=年金収入!$L$6+年金収入!$M$6-1),年金収入!$J$6,0))</f>
        <v>0</v>
      </c>
      <c r="AD22" s="7">
        <f>IF(AD5="",0,IF(AND(AD5&gt;=年金収入!$L$6,AD5&lt;=年金収入!$L$6+年金収入!$M$6-1),年金収入!$J$6,0))</f>
        <v>0</v>
      </c>
      <c r="AE22" s="7">
        <f>IF(AE5="",0,IF(AND(AE5&gt;=年金収入!$L$6,AE5&lt;=年金収入!$L$6+年金収入!$M$6-1),年金収入!$J$6,0))</f>
        <v>100</v>
      </c>
      <c r="AF22" s="7">
        <f>IF(AF5="",0,IF(AND(AF5&gt;=年金収入!$L$6,AF5&lt;=年金収入!$L$6+年金収入!$M$6-1),年金収入!$J$6,0))</f>
        <v>100</v>
      </c>
      <c r="AG22" s="7">
        <f>IF(AG5="",0,IF(AND(AG5&gt;=年金収入!$L$6,AG5&lt;=年金収入!$L$6+年金収入!$M$6-1),年金収入!$J$6,0))</f>
        <v>100</v>
      </c>
      <c r="AH22" s="7">
        <f>IF(AH5="",0,IF(AND(AH5&gt;=年金収入!$L$6,AH5&lt;=年金収入!$L$6+年金収入!$M$6-1),年金収入!$J$6,0))</f>
        <v>100</v>
      </c>
      <c r="AI22" s="7">
        <f>IF(AI5="",0,IF(AND(AI5&gt;=年金収入!$L$6,AI5&lt;=年金収入!$L$6+年金収入!$M$6-1),年金収入!$J$6,0))</f>
        <v>100</v>
      </c>
      <c r="AJ22" s="7">
        <f>IF(AJ5="",0,IF(AND(AJ5&gt;=年金収入!$L$6,AJ5&lt;=年金収入!$L$6+年金収入!$M$6-1),年金収入!$J$6,0))</f>
        <v>100</v>
      </c>
      <c r="AK22" s="7">
        <f>IF(AK5="",0,IF(AND(AK5&gt;=年金収入!$L$6,AK5&lt;=年金収入!$L$6+年金収入!$M$6-1),年金収入!$J$6,0))</f>
        <v>100</v>
      </c>
      <c r="AL22" s="7">
        <f>IF(AL5="",0,IF(AND(AL5&gt;=年金収入!$L$6,AL5&lt;=年金収入!$L$6+年金収入!$M$6-1),年金収入!$J$6,0))</f>
        <v>100</v>
      </c>
      <c r="AM22" s="7">
        <f>IF(AM5="",0,IF(AND(AM5&gt;=年金収入!$L$6,AM5&lt;=年金収入!$L$6+年金収入!$M$6-1),年金収入!$J$6,0))</f>
        <v>100</v>
      </c>
      <c r="AN22" s="7">
        <f>IF(AN5="",0,IF(AND(AN5&gt;=年金収入!$L$6,AN5&lt;=年金収入!$L$6+年金収入!$M$6-1),年金収入!$J$6,0))</f>
        <v>100</v>
      </c>
      <c r="AO22" s="7">
        <f>IF(AO5="",0,IF(AND(AO5&gt;=年金収入!$L$6,AO5&lt;=年金収入!$L$6+年金収入!$M$6-1),年金収入!$J$6,0))</f>
        <v>100</v>
      </c>
      <c r="AP22" s="7">
        <f>IF(AP5="",0,IF(AND(AP5&gt;=年金収入!$L$6,AP5&lt;=年金収入!$L$6+年金収入!$M$6-1),年金収入!$J$6,0))</f>
        <v>100</v>
      </c>
      <c r="AQ22" s="7">
        <f>IF(AQ5="",0,IF(AND(AQ5&gt;=年金収入!$L$6,AQ5&lt;=年金収入!$L$6+年金収入!$M$6-1),年金収入!$J$6,0))</f>
        <v>100</v>
      </c>
      <c r="AR22" s="7">
        <f>IF(AR5="",0,IF(AND(AR5&gt;=年金収入!$L$6,AR5&lt;=年金収入!$L$6+年金収入!$M$6-1),年金収入!$J$6,0))</f>
        <v>100</v>
      </c>
      <c r="AS22" s="7">
        <f>IF(AS5="",0,IF(AND(AS5&gt;=年金収入!$L$6,AS5&lt;=年金収入!$L$6+年金収入!$M$6-1),年金収入!$J$6,0))</f>
        <v>100</v>
      </c>
      <c r="AT22" s="7">
        <f>IF(AT5="",0,IF(AND(AT5&gt;=年金収入!$L$6,AT5&lt;=年金収入!$L$6+年金収入!$M$6-1),年金収入!$J$6,0))</f>
        <v>100</v>
      </c>
      <c r="AU22" s="7">
        <f>IF(AU5="",0,IF(AND(AU5&gt;=年金収入!$L$6,AU5&lt;=年金収入!$L$6+年金収入!$M$6-1),年金収入!$J$6,0))</f>
        <v>100</v>
      </c>
      <c r="AV22" s="7">
        <f>IF(AV5="",0,IF(AND(AV5&gt;=年金収入!$L$6,AV5&lt;=年金収入!$L$6+年金収入!$M$6-1),年金収入!$J$6,0))</f>
        <v>100</v>
      </c>
      <c r="AW22" s="7">
        <f>IF(AW5="",0,IF(AND(AW5&gt;=年金収入!$L$6,AW5&lt;=年金収入!$L$6+年金収入!$M$6-1),年金収入!$J$6,0))</f>
        <v>100</v>
      </c>
      <c r="AX22" s="7">
        <f>IF(AX5="",0,IF(AND(AX5&gt;=年金収入!$L$6,AX5&lt;=年金収入!$L$6+年金収入!$M$6-1),年金収入!$J$6,0))</f>
        <v>100</v>
      </c>
      <c r="AY22" s="7">
        <f>IF(AY5="",0,IF(AND(AY5&gt;=年金収入!$L$6,AY5&lt;=年金収入!$L$6+年金収入!$M$6-1),年金収入!$J$6,0))</f>
        <v>0</v>
      </c>
      <c r="AZ22" s="7">
        <f>IF(AZ5="",0,IF(AND(AZ5&gt;=年金収入!$L$6,AZ5&lt;=年金収入!$L$6+年金収入!$M$6-1),年金収入!$J$6,0))</f>
        <v>0</v>
      </c>
      <c r="BA22" s="7">
        <f>IF(BA5="",0,IF(AND(BA5&gt;=年金収入!$L$6,BA5&lt;=年金収入!$L$6+年金収入!$M$6-1),年金収入!$J$6,0))</f>
        <v>0</v>
      </c>
      <c r="BB22" s="7">
        <f>IF(BB5="",0,IF(AND(BB5&gt;=年金収入!$L$6,BB5&lt;=年金収入!$L$6+年金収入!$M$6-1),年金収入!$J$6,0))</f>
        <v>0</v>
      </c>
      <c r="BC22" s="7">
        <f>IF(BC5="",0,IF(AND(BC5&gt;=年金収入!$L$6,BC5&lt;=年金収入!$L$6+年金収入!$M$6-1),年金収入!$J$6,0))</f>
        <v>0</v>
      </c>
      <c r="BD22" s="7">
        <f>IF(BD5="",0,IF(AND(BD5&gt;=年金収入!$L$6,BD5&lt;=年金収入!$L$6+年金収入!$M$6-1),年金収入!$J$6,0))</f>
        <v>0</v>
      </c>
      <c r="BE22" s="7">
        <f>IF(BE5="",0,IF(AND(BE5&gt;=年金収入!$L$6,BE5&lt;=年金収入!$L$6+年金収入!$M$6-1),年金収入!$J$6,0))</f>
        <v>0</v>
      </c>
      <c r="BF22" s="7">
        <f>IF(BF5="",0,IF(AND(BF5&gt;=年金収入!$L$6,BF5&lt;=年金収入!$L$6+年金収入!$M$6-1),年金収入!$J$6,0))</f>
        <v>0</v>
      </c>
      <c r="BG22" s="7">
        <f>IF(BG5="",0,IF(AND(BG5&gt;=年金収入!$L$6,BG5&lt;=年金収入!$L$6+年金収入!$M$6-1),年金収入!$J$6,0))</f>
        <v>0</v>
      </c>
      <c r="BH22" s="7">
        <f>IF(BH5="",0,IF(AND(BH5&gt;=年金収入!$L$6,BH5&lt;=年金収入!$L$6+年金収入!$M$6-1),年金収入!$J$6,0))</f>
        <v>0</v>
      </c>
      <c r="BI22" s="7">
        <f>IF(BI5="",0,IF(AND(BI5&gt;=年金収入!$L$6,BI5&lt;=年金収入!$L$6+年金収入!$M$6-1),年金収入!$J$6,0))</f>
        <v>0</v>
      </c>
      <c r="BJ22" s="7">
        <f>IF(BJ5="",0,IF(AND(BJ5&gt;=年金収入!$L$6,BJ5&lt;=年金収入!$L$6+年金収入!$M$6-1),年金収入!$J$6,0))</f>
        <v>0</v>
      </c>
      <c r="BK22" s="7">
        <f>IF(BK5="",0,IF(AND(BK5&gt;=年金収入!$L$6,BK5&lt;=年金収入!$L$6+年金収入!$M$6-1),年金収入!$J$6,0))</f>
        <v>0</v>
      </c>
      <c r="BL22" s="7">
        <f>IF(BL5="",0,IF(AND(BL5&gt;=年金収入!$L$6,BL5&lt;=年金収入!$L$6+年金収入!$M$6-1),年金収入!$J$6,0))</f>
        <v>0</v>
      </c>
      <c r="BM22" s="7">
        <f>IF(BM5="",0,IF(AND(BM5&gt;=年金収入!$L$6,BM5&lt;=年金収入!$L$6+年金収入!$M$6-1),年金収入!$J$6,0))</f>
        <v>0</v>
      </c>
      <c r="BN22" s="7">
        <f>IF(BN5="",0,IF(AND(BN5&gt;=年金収入!$L$6,BN5&lt;=年金収入!$L$6+年金収入!$M$6-1),年金収入!$J$6,0))</f>
        <v>0</v>
      </c>
      <c r="BO22" s="7">
        <f>IF(BO5="",0,IF(AND(BO5&gt;=年金収入!$L$6,BO5&lt;=年金収入!$L$6+年金収入!$M$6-1),年金収入!$J$6,0))</f>
        <v>0</v>
      </c>
      <c r="BP22" s="7">
        <f>IF(BP5="",0,IF(AND(BP5&gt;=年金収入!$L$6,BP5&lt;=年金収入!$L$6+年金収入!$M$6-1),年金収入!$J$6,0))</f>
        <v>0</v>
      </c>
      <c r="BQ22" s="7">
        <f>IF(BQ5="",0,IF(AND(BQ5&gt;=年金収入!$L$6,BQ5&lt;=年金収入!$L$6+年金収入!$M$6-1),年金収入!$J$6,0))</f>
        <v>0</v>
      </c>
      <c r="BR22" s="7">
        <f>IF(BR5="",0,IF(AND(BR5&gt;=年金収入!$L$6,BR5&lt;=年金収入!$L$6+年金収入!$M$6-1),年金収入!$J$6,0))</f>
        <v>0</v>
      </c>
      <c r="BS22" s="7">
        <f>IF(BS5="",0,IF(AND(BS5&gt;=年金収入!$L$6,BS5&lt;=年金収入!$L$6+年金収入!$M$6-1),年金収入!$J$6,0))</f>
        <v>0</v>
      </c>
      <c r="BT22" s="7" t="str">
        <f>IF(BT5="","",IF(OR(AND(BT5&gt;=企業年金!$D$6,BT5&lt;=企業年金!$D$6+企業年金!$E$6-1,NOT(企業年金!$E$6="")),AND(BT5&gt;=企業年金!$D$6,企業年金!$B$6="終  身")),企業年金!$F$6,""))</f>
        <v/>
      </c>
      <c r="BU22" s="7" t="str">
        <f>IF(BU5="","",IF(OR(AND(BU5&gt;=企業年金!$D$6,BU5&lt;=企業年金!$D$6+企業年金!$E$6-1,NOT(企業年金!$E$6="")),AND(BU5&gt;=企業年金!$D$6,企業年金!$B$6="終  身")),企業年金!$F$6,""))</f>
        <v/>
      </c>
      <c r="BV22" s="7" t="str">
        <f>IF(BV5="","",IF(OR(AND(BV5&gt;=企業年金!$D$6,BV5&lt;=企業年金!$D$6+企業年金!$E$6-1,NOT(企業年金!$E$6="")),AND(BV5&gt;=企業年金!$D$6,企業年金!$B$6="終  身")),企業年金!$F$6,""))</f>
        <v/>
      </c>
      <c r="BW22" s="7" t="str">
        <f>IF(BW5="","",IF(OR(AND(BW5&gt;=企業年金!$D$6,BW5&lt;=企業年金!$D$6+企業年金!$E$6-1,NOT(企業年金!$E$6="")),AND(BW5&gt;=企業年金!$D$6,企業年金!$B$6="終  身")),企業年金!$F$6,""))</f>
        <v/>
      </c>
      <c r="BX22" s="7" t="str">
        <f>IF(BX5="","",IF(OR(AND(BX5&gt;=企業年金!$D$6,BX5&lt;=企業年金!$D$6+企業年金!$E$6-1,NOT(企業年金!$E$6="")),AND(BX5&gt;=企業年金!$D$6,企業年金!$B$6="終  身")),企業年金!$F$6,""))</f>
        <v/>
      </c>
      <c r="BY22" s="7" t="str">
        <f>IF(BY5="","",IF(OR(AND(BY5&gt;=企業年金!$D$6,BY5&lt;=企業年金!$D$6+企業年金!$E$6-1,NOT(企業年金!$E$6="")),AND(BY5&gt;=企業年金!$D$6,企業年金!$B$6="終  身")),企業年金!$F$6,""))</f>
        <v/>
      </c>
      <c r="BZ22" s="7" t="str">
        <f>IF(BZ5="","",IF(OR(AND(BZ5&gt;=企業年金!$D$6,BZ5&lt;=企業年金!$D$6+企業年金!$E$6-1,NOT(企業年金!$E$6="")),AND(BZ5&gt;=企業年金!$D$6,企業年金!$B$6="終  身")),企業年金!$F$6,""))</f>
        <v/>
      </c>
      <c r="CA22" s="7" t="str">
        <f>IF(CA5="","",IF(OR(AND(CA5&gt;=企業年金!$D$6,CA5&lt;=企業年金!$D$6+企業年金!$E$6-1,NOT(企業年金!$E$6="")),AND(CA5&gt;=企業年金!$D$6,企業年金!$B$6="終  身")),企業年金!$F$6,""))</f>
        <v/>
      </c>
      <c r="CB22" s="7" t="str">
        <f>IF(CB5="","",IF(OR(AND(CB5&gt;=企業年金!$D$6,CB5&lt;=企業年金!$D$6+企業年金!$E$6-1,NOT(企業年金!$E$6="")),AND(CB5&gt;=企業年金!$D$6,企業年金!$B$6="終  身")),企業年金!$F$6,""))</f>
        <v/>
      </c>
      <c r="CC22" s="7" t="str">
        <f>IF(CC5="","",IF(OR(AND(CC5&gt;=企業年金!$D$6,CC5&lt;=企業年金!$D$6+企業年金!$E$6-1,NOT(企業年金!$E$6="")),AND(CC5&gt;=企業年金!$D$6,企業年金!$B$6="終  身")),企業年金!$F$6,""))</f>
        <v/>
      </c>
      <c r="CD22" s="7" t="str">
        <f>IF(CD5="","",IF(OR(AND(CD5&gt;=企業年金!$D$6,CD5&lt;=企業年金!$D$6+企業年金!$E$6-1,NOT(企業年金!$E$6="")),AND(CD5&gt;=企業年金!$D$6,企業年金!$B$6="終  身")),企業年金!$F$6,""))</f>
        <v/>
      </c>
      <c r="CE22" s="7" t="str">
        <f>IF(CE5="","",IF(OR(AND(CE5&gt;=企業年金!$D$6,CE5&lt;=企業年金!$D$6+企業年金!$E$6-1,NOT(企業年金!$E$6="")),AND(CE5&gt;=企業年金!$D$6,企業年金!$B$6="終  身")),企業年金!$F$6,""))</f>
        <v/>
      </c>
      <c r="CF22" s="7" t="str">
        <f>IF(CF5="","",IF(OR(AND(CF5&gt;=企業年金!$D$6,CF5&lt;=企業年金!$D$6+企業年金!$E$6-1,NOT(企業年金!$E$6="")),AND(CF5&gt;=企業年金!$D$6,企業年金!$B$6="終  身")),企業年金!$F$6,""))</f>
        <v/>
      </c>
      <c r="CG22" s="7" t="str">
        <f>IF(CG5="","",IF(OR(AND(CG5&gt;=企業年金!$D$6,CG5&lt;=企業年金!$D$6+企業年金!$E$6-1,NOT(企業年金!$E$6="")),AND(CG5&gt;=企業年金!$D$6,企業年金!$B$6="終  身")),企業年金!$F$6,""))</f>
        <v/>
      </c>
      <c r="CH22" s="7" t="str">
        <f>IF(CH5="","",IF(OR(AND(CH5&gt;=企業年金!$D$6,CH5&lt;=企業年金!$D$6+企業年金!$E$6-1,NOT(企業年金!$E$6="")),AND(CH5&gt;=企業年金!$D$6,企業年金!$B$6="終  身")),企業年金!$F$6,""))</f>
        <v/>
      </c>
      <c r="CI22" s="7" t="str">
        <f>IF(CI5="","",IF(OR(AND(CI5&gt;=企業年金!$D$6,CI5&lt;=企業年金!$D$6+企業年金!$E$6-1,NOT(企業年金!$E$6="")),AND(CI5&gt;=企業年金!$D$6,企業年金!$B$6="終  身")),企業年金!$F$6,""))</f>
        <v/>
      </c>
      <c r="CJ22" s="7" t="str">
        <f>IF(CJ5="","",IF(OR(AND(CJ5&gt;=企業年金!$D$6,CJ5&lt;=企業年金!$D$6+企業年金!$E$6-1,NOT(企業年金!$E$6="")),AND(CJ5&gt;=企業年金!$D$6,企業年金!$B$6="終  身")),企業年金!$F$6,""))</f>
        <v/>
      </c>
      <c r="CK22" s="7" t="str">
        <f>IF(CK5="","",IF(OR(AND(CK5&gt;=企業年金!$D$6,CK5&lt;=企業年金!$D$6+企業年金!$E$6-1,NOT(企業年金!$E$6="")),AND(CK5&gt;=企業年金!$D$6,企業年金!$B$6="終  身")),企業年金!$F$6,""))</f>
        <v/>
      </c>
      <c r="CL22" s="7" t="str">
        <f>IF(CL5="","",IF(OR(AND(CL5&gt;=企業年金!$D$6,CL5&lt;=企業年金!$D$6+企業年金!$E$6-1,NOT(企業年金!$E$6="")),AND(CL5&gt;=企業年金!$D$6,企業年金!$B$6="終  身")),企業年金!$F$6,""))</f>
        <v/>
      </c>
      <c r="CM22" s="7" t="str">
        <f>IF(CM5="","",IF(OR(AND(CM5&gt;=企業年金!$D$6,CM5&lt;=企業年金!$D$6+企業年金!$E$6-1,NOT(企業年金!$E$6="")),AND(CM5&gt;=企業年金!$D$6,企業年金!$B$6="終  身")),企業年金!$F$6,""))</f>
        <v/>
      </c>
      <c r="CN22" s="7" t="str">
        <f>IF(CN5="","",IF(OR(AND(CN5&gt;=企業年金!$D$6,CN5&lt;=企業年金!$D$6+企業年金!$E$6-1,NOT(企業年金!$E$6="")),AND(CN5&gt;=企業年金!$D$6,企業年金!$B$6="終  身")),企業年金!$F$6,""))</f>
        <v/>
      </c>
      <c r="CO22" s="7" t="str">
        <f>IF(CO5="","",IF(OR(AND(CO5&gt;=企業年金!$D$6,CO5&lt;=企業年金!$D$6+企業年金!$E$6-1,NOT(企業年金!$E$6="")),AND(CO5&gt;=企業年金!$D$6,企業年金!$B$6="終  身")),企業年金!$F$6,""))</f>
        <v/>
      </c>
      <c r="CP22" s="7" t="str">
        <f>IF(CP5="","",IF(OR(AND(CP5&gt;=企業年金!$D$6,CP5&lt;=企業年金!$D$6+企業年金!$E$6-1,NOT(企業年金!$E$6="")),AND(CP5&gt;=企業年金!$D$6,企業年金!$B$6="終  身")),企業年金!$F$6,""))</f>
        <v/>
      </c>
      <c r="CQ22" s="7" t="str">
        <f>IF(CQ5="","",IF(OR(AND(CQ5&gt;=企業年金!$D$6,CQ5&lt;=企業年金!$D$6+企業年金!$E$6-1,NOT(企業年金!$E$6="")),AND(CQ5&gt;=企業年金!$D$6,企業年金!$B$6="終  身")),企業年金!$F$6,""))</f>
        <v/>
      </c>
      <c r="CR22" s="7" t="str">
        <f>IF(CR5="","",IF(OR(AND(CR5&gt;=企業年金!$D$6,CR5&lt;=企業年金!$D$6+企業年金!$E$6-1,NOT(企業年金!$E$6="")),AND(CR5&gt;=企業年金!$D$6,企業年金!$B$6="終  身")),企業年金!$F$6,""))</f>
        <v/>
      </c>
      <c r="CS22" s="7" t="str">
        <f>IF(CS5="","",IF(OR(AND(CS5&gt;=企業年金!$D$6,CS5&lt;=企業年金!$D$6+企業年金!$E$6-1,NOT(企業年金!$E$6="")),AND(CS5&gt;=企業年金!$D$6,企業年金!$B$6="終  身")),企業年金!$F$6,""))</f>
        <v/>
      </c>
      <c r="CT22" s="7" t="str">
        <f>IF(CT5="","",IF(OR(AND(CT5&gt;=企業年金!$D$6,CT5&lt;=企業年金!$D$6+企業年金!$E$6-1,NOT(企業年金!$E$6="")),AND(CT5&gt;=企業年金!$D$6,企業年金!$B$6="終  身")),企業年金!$F$6,""))</f>
        <v/>
      </c>
      <c r="CU22" s="7" t="str">
        <f>IF(CU5="","",IF(OR(AND(CU5&gt;=企業年金!$D$6,CU5&lt;=企業年金!$D$6+企業年金!$E$6-1,NOT(企業年金!$E$6="")),AND(CU5&gt;=企業年金!$D$6,企業年金!$B$6="終  身")),企業年金!$F$6,""))</f>
        <v/>
      </c>
      <c r="CV22" s="7" t="str">
        <f>IF(CV5="","",IF(OR(AND(CV5&gt;=企業年金!$D$6,CV5&lt;=企業年金!$D$6+企業年金!$E$6-1,NOT(企業年金!$E$6="")),AND(CV5&gt;=企業年金!$D$6,企業年金!$B$6="終  身")),企業年金!$F$6,""))</f>
        <v/>
      </c>
      <c r="CW22" s="7" t="str">
        <f>IF(CW5="","",IF(OR(AND(CW5&gt;=企業年金!$D$6,CW5&lt;=企業年金!$D$6+企業年金!$E$6-1,NOT(企業年金!$E$6="")),AND(CW5&gt;=企業年金!$D$6,企業年金!$B$6="終  身")),企業年金!$F$6,""))</f>
        <v/>
      </c>
      <c r="CX22" s="7" t="str">
        <f>IF(CX5="","",IF(OR(AND(CX5&gt;=企業年金!$D$6,CX5&lt;=企業年金!$D$6+企業年金!$E$6-1,NOT(企業年金!$E$6="")),AND(CX5&gt;=企業年金!$D$6,企業年金!$B$6="終  身")),企業年金!$F$6,""))</f>
        <v/>
      </c>
      <c r="CY22" s="7" t="str">
        <f>IF(CY5="","",IF(OR(AND(CY5&gt;=企業年金!$D$6,CY5&lt;=企業年金!$D$6+企業年金!$E$6-1,NOT(企業年金!$E$6="")),AND(CY5&gt;=企業年金!$D$6,企業年金!$B$6="終  身")),企業年金!$F$6,""))</f>
        <v/>
      </c>
      <c r="CZ22" s="7" t="str">
        <f>IF(CZ5="","",IF(OR(AND(CZ5&gt;=企業年金!$D$6,CZ5&lt;=企業年金!$D$6+企業年金!$E$6-1,NOT(企業年金!$E$6="")),AND(CZ5&gt;=企業年金!$D$6,企業年金!$B$6="終  身")),企業年金!$F$6,""))</f>
        <v/>
      </c>
      <c r="DA22" s="7" t="str">
        <f>IF(DA5="","",IF(OR(AND(DA5&gt;=企業年金!$D$6,DA5&lt;=企業年金!$D$6+企業年金!$E$6-1,NOT(企業年金!$E$6="")),AND(DA5&gt;=企業年金!$D$6,企業年金!$B$6="終  身")),企業年金!$F$6,""))</f>
        <v/>
      </c>
      <c r="DB22" s="7" t="str">
        <f>IF(DB5="","",IF(OR(AND(DB5&gt;=企業年金!$D$6,DB5&lt;=企業年金!$D$6+企業年金!$E$6-1,NOT(企業年金!$E$6="")),AND(DB5&gt;=企業年金!$D$6,企業年金!$B$6="終  身")),企業年金!$F$6,""))</f>
        <v/>
      </c>
      <c r="DC22" s="210">
        <f t="shared" si="14"/>
        <v>2000</v>
      </c>
      <c r="DF22" s="347"/>
      <c r="DG22" s="344" t="s">
        <v>395</v>
      </c>
      <c r="DH22" s="348" t="s">
        <v>421</v>
      </c>
    </row>
    <row r="23" spans="2:116" ht="24" customHeight="1" thickBot="1">
      <c r="B23" s="543"/>
      <c r="C23" s="507"/>
      <c r="D23" s="508" t="s">
        <v>626</v>
      </c>
      <c r="E23" s="509"/>
      <c r="F23" s="346">
        <f>IF(F6="",0,IF(AND(F6&gt;=年金収入!$L$11,F6&lt;=年金収入!$L$11+年金収入!$M$11-1),年金収入!$J$11,0))</f>
        <v>0</v>
      </c>
      <c r="G23" s="346">
        <f>IF(G6="",0,IF(AND(G6&gt;=年金収入!$L$11,G6&lt;=年金収入!$L$11+年金収入!$M$11-1),年金収入!$J$11,0))</f>
        <v>0</v>
      </c>
      <c r="H23" s="346">
        <f>IF(H6="",0,IF(AND(H6&gt;=年金収入!$L$11,H6&lt;=年金収入!$L$11+年金収入!$M$11-1),年金収入!$J$11,0))</f>
        <v>0</v>
      </c>
      <c r="I23" s="346">
        <f>IF(I6="",0,IF(AND(I6&gt;=年金収入!$L$11,I6&lt;=年金収入!$L$11+年金収入!$M$11-1),年金収入!$J$11,0))</f>
        <v>0</v>
      </c>
      <c r="J23" s="346">
        <f>IF(J6="",0,IF(AND(J6&gt;=年金収入!$L$11,J6&lt;=年金収入!$L$11+年金収入!$M$11-1),年金収入!$J$11,0))</f>
        <v>0</v>
      </c>
      <c r="K23" s="346">
        <f>IF(K6="",0,IF(AND(K6&gt;=年金収入!$L$11,K6&lt;=年金収入!$L$11+年金収入!$M$11-1),年金収入!$J$11,0))</f>
        <v>0</v>
      </c>
      <c r="L23" s="346">
        <f>IF(L6="",0,IF(AND(L6&gt;=年金収入!$L$11,L6&lt;=年金収入!$L$11+年金収入!$M$11-1),年金収入!$J$11,0))</f>
        <v>0</v>
      </c>
      <c r="M23" s="346">
        <f>IF(M6="",0,IF(AND(M6&gt;=年金収入!$L$11,M6&lt;=年金収入!$L$11+年金収入!$M$11-1),年金収入!$J$11,0))</f>
        <v>0</v>
      </c>
      <c r="N23" s="346">
        <f>IF(N6="",0,IF(AND(N6&gt;=年金収入!$L$11,N6&lt;=年金収入!$L$11+年金収入!$M$11-1),年金収入!$J$11,0))</f>
        <v>0</v>
      </c>
      <c r="O23" s="346">
        <f>IF(O6="",0,IF(AND(O6&gt;=年金収入!$L$11,O6&lt;=年金収入!$L$11+年金収入!$M$11-1),年金収入!$J$11,0))</f>
        <v>0</v>
      </c>
      <c r="P23" s="346">
        <f>IF(P6="",0,IF(AND(P6&gt;=年金収入!$L$11,P6&lt;=年金収入!$L$11+年金収入!$M$11-1),年金収入!$J$11,0))</f>
        <v>0</v>
      </c>
      <c r="Q23" s="346">
        <f>IF(Q6="",0,IF(AND(Q6&gt;=年金収入!$L$11,Q6&lt;=年金収入!$L$11+年金収入!$M$11-1),年金収入!$J$11,0))</f>
        <v>0</v>
      </c>
      <c r="R23" s="346">
        <f>IF(R6="",0,IF(AND(R6&gt;=年金収入!$L$11,R6&lt;=年金収入!$L$11+年金収入!$M$11-1),年金収入!$J$11,0))</f>
        <v>0</v>
      </c>
      <c r="S23" s="346">
        <f>IF(S6="",0,IF(AND(S6&gt;=年金収入!$L$11,S6&lt;=年金収入!$L$11+年金収入!$M$11-1),年金収入!$J$11,0))</f>
        <v>0</v>
      </c>
      <c r="T23" s="346">
        <f>IF(T6="",0,IF(AND(T6&gt;=年金収入!$L$11,T6&lt;=年金収入!$L$11+年金収入!$M$11-1),年金収入!$J$11,0))</f>
        <v>0</v>
      </c>
      <c r="U23" s="346">
        <f>IF(U6="",0,IF(AND(U6&gt;=年金収入!$L$11,U6&lt;=年金収入!$L$11+年金収入!$M$11-1),年金収入!$J$11,0))</f>
        <v>0</v>
      </c>
      <c r="V23" s="346">
        <f>IF(V6="",0,IF(AND(V6&gt;=年金収入!$L$11,V6&lt;=年金収入!$L$11+年金収入!$M$11-1),年金収入!$J$11,0))</f>
        <v>0</v>
      </c>
      <c r="W23" s="346">
        <f>IF(W6="",0,IF(AND(W6&gt;=年金収入!$L$11,W6&lt;=年金収入!$L$11+年金収入!$M$11-1),年金収入!$J$11,0))</f>
        <v>0</v>
      </c>
      <c r="X23" s="346">
        <f>IF(X6="",0,IF(AND(X6&gt;=年金収入!$L$11,X6&lt;=年金収入!$L$11+年金収入!$M$11-1),年金収入!$J$11,0))</f>
        <v>0</v>
      </c>
      <c r="Y23" s="346">
        <f>IF(Y6="",0,IF(AND(Y6&gt;=年金収入!$L$11,Y6&lt;=年金収入!$L$11+年金収入!$M$11-1),年金収入!$J$11,0))</f>
        <v>0</v>
      </c>
      <c r="Z23" s="346">
        <f>IF(Z6="",0,IF(AND(Z6&gt;=年金収入!$L$11,Z6&lt;=年金収入!$L$11+年金収入!$M$11-1),年金収入!$J$11,0))</f>
        <v>0</v>
      </c>
      <c r="AA23" s="346">
        <f>IF(AA6="",0,IF(AND(AA6&gt;=年金収入!$L$11,AA6&lt;=年金収入!$L$11+年金収入!$M$11-1),年金収入!$J$11,0))</f>
        <v>0</v>
      </c>
      <c r="AB23" s="346">
        <f>IF(AB6="",0,IF(AND(AB6&gt;=年金収入!$L$11,AB6&lt;=年金収入!$L$11+年金収入!$M$11-1),年金収入!$J$11,0))</f>
        <v>0</v>
      </c>
      <c r="AC23" s="346">
        <f>IF(AC6="",0,IF(AND(AC6&gt;=年金収入!$L$11,AC6&lt;=年金収入!$L$11+年金収入!$M$11-1),年金収入!$J$11,0))</f>
        <v>0</v>
      </c>
      <c r="AD23" s="346">
        <f>IF(AD6="",0,IF(AND(AD6&gt;=年金収入!$L$11,AD6&lt;=年金収入!$L$11+年金収入!$M$11-1),年金収入!$J$11,0))</f>
        <v>0</v>
      </c>
      <c r="AE23" s="346">
        <f>IF(AE6="",0,IF(AND(AE6&gt;=年金収入!$L$11,AE6&lt;=年金収入!$L$11+年金収入!$M$11-1),年金収入!$J$11,0))</f>
        <v>0</v>
      </c>
      <c r="AF23" s="346">
        <f>IF(AF6="",0,IF(AND(AF6&gt;=年金収入!$L$11,AF6&lt;=年金収入!$L$11+年金収入!$M$11-1),年金収入!$J$11,0))</f>
        <v>0</v>
      </c>
      <c r="AG23" s="346">
        <f>IF(AG6="",0,IF(AND(AG6&gt;=年金収入!$L$11,AG6&lt;=年金収入!$L$11+年金収入!$M$11-1),年金収入!$J$11,0))</f>
        <v>0</v>
      </c>
      <c r="AH23" s="346">
        <f>IF(AH6="",0,IF(AND(AH6&gt;=年金収入!$L$11,AH6&lt;=年金収入!$L$11+年金収入!$M$11-1),年金収入!$J$11,0))</f>
        <v>0</v>
      </c>
      <c r="AI23" s="346">
        <f>IF(AI6="",0,IF(AND(AI6&gt;=年金収入!$L$11,AI6&lt;=年金収入!$L$11+年金収入!$M$11-1),年金収入!$J$11,0))</f>
        <v>0</v>
      </c>
      <c r="AJ23" s="346">
        <f>IF(AJ6="",0,IF(AND(AJ6&gt;=年金収入!$L$11,AJ6&lt;=年金収入!$L$11+年金収入!$M$11-1),年金収入!$J$11,0))</f>
        <v>0</v>
      </c>
      <c r="AK23" s="346">
        <f>IF(AK6="",0,IF(AND(AK6&gt;=年金収入!$L$11,AK6&lt;=年金収入!$L$11+年金収入!$M$11-1),年金収入!$J$11,0))</f>
        <v>0</v>
      </c>
      <c r="AL23" s="346">
        <f>IF(AL6="",0,IF(AND(AL6&gt;=年金収入!$L$11,AL6&lt;=年金収入!$L$11+年金収入!$M$11-1),年金収入!$J$11,0))</f>
        <v>0</v>
      </c>
      <c r="AM23" s="346">
        <f>IF(AM6="",0,IF(AND(AM6&gt;=年金収入!$L$11,AM6&lt;=年金収入!$L$11+年金収入!$M$11-1),年金収入!$J$11,0))</f>
        <v>0</v>
      </c>
      <c r="AN23" s="346">
        <f>IF(AN6="",0,IF(AND(AN6&gt;=年金収入!$L$11,AN6&lt;=年金収入!$L$11+年金収入!$M$11-1),年金収入!$J$11,0))</f>
        <v>0</v>
      </c>
      <c r="AO23" s="346">
        <f>IF(AO6="",0,IF(AND(AO6&gt;=年金収入!$L$11,AO6&lt;=年金収入!$L$11+年金収入!$M$11-1),年金収入!$J$11,0))</f>
        <v>0</v>
      </c>
      <c r="AP23" s="346">
        <f>IF(AP6="",0,IF(AND(AP6&gt;=年金収入!$L$11,AP6&lt;=年金収入!$L$11+年金収入!$M$11-1),年金収入!$J$11,0))</f>
        <v>0</v>
      </c>
      <c r="AQ23" s="346">
        <f>IF(AQ6="",0,IF(AND(AQ6&gt;=年金収入!$L$11,AQ6&lt;=年金収入!$L$11+年金収入!$M$11-1),年金収入!$J$11,0))</f>
        <v>0</v>
      </c>
      <c r="AR23" s="346">
        <f>IF(AR6="",0,IF(AND(AR6&gt;=年金収入!$L$11,AR6&lt;=年金収入!$L$11+年金収入!$M$11-1),年金収入!$J$11,0))</f>
        <v>0</v>
      </c>
      <c r="AS23" s="346">
        <f>IF(AS6="",0,IF(AND(AS6&gt;=年金収入!$L$11,AS6&lt;=年金収入!$L$11+年金収入!$M$11-1),年金収入!$J$11,0))</f>
        <v>0</v>
      </c>
      <c r="AT23" s="346">
        <f>IF(AT6="",0,IF(AND(AT6&gt;=年金収入!$L$11,AT6&lt;=年金収入!$L$11+年金収入!$M$11-1),年金収入!$J$11,0))</f>
        <v>0</v>
      </c>
      <c r="AU23" s="346">
        <f>IF(AU6="",0,IF(AND(AU6&gt;=年金収入!$L$11,AU6&lt;=年金収入!$L$11+年金収入!$M$11-1),年金収入!$J$11,0))</f>
        <v>0</v>
      </c>
      <c r="AV23" s="346">
        <f>IF(AV6="",0,IF(AND(AV6&gt;=年金収入!$L$11,AV6&lt;=年金収入!$L$11+年金収入!$M$11-1),年金収入!$J$11,0))</f>
        <v>0</v>
      </c>
      <c r="AW23" s="346">
        <f>IF(AW6="",0,IF(AND(AW6&gt;=年金収入!$L$11,AW6&lt;=年金収入!$L$11+年金収入!$M$11-1),年金収入!$J$11,0))</f>
        <v>0</v>
      </c>
      <c r="AX23" s="346">
        <f>IF(AX6="",0,IF(AND(AX6&gt;=年金収入!$L$11,AX6&lt;=年金収入!$L$11+年金収入!$M$11-1),年金収入!$J$11,0))</f>
        <v>0</v>
      </c>
      <c r="AY23" s="346">
        <f>IF(AY6="",0,IF(AND(AY6&gt;=年金収入!$L$11,AY6&lt;=年金収入!$L$11+年金収入!$M$11-1),年金収入!$J$11,0))</f>
        <v>0</v>
      </c>
      <c r="AZ23" s="346">
        <f>IF(AZ6="",0,IF(AND(AZ6&gt;=年金収入!$L$11,AZ6&lt;=年金収入!$L$11+年金収入!$M$11-1),年金収入!$J$11,0))</f>
        <v>0</v>
      </c>
      <c r="BA23" s="346">
        <f>IF(BA6="",0,IF(AND(BA6&gt;=年金収入!$L$11,BA6&lt;=年金収入!$L$11+年金収入!$M$11-1),年金収入!$J$11,0))</f>
        <v>0</v>
      </c>
      <c r="BB23" s="346">
        <f>IF(BB6="",0,IF(AND(BB6&gt;=年金収入!$L$11,BB6&lt;=年金収入!$L$11+年金収入!$M$11-1),年金収入!$J$11,0))</f>
        <v>0</v>
      </c>
      <c r="BC23" s="346">
        <f>IF(BC6="",0,IF(AND(BC6&gt;=年金収入!$L$11,BC6&lt;=年金収入!$L$11+年金収入!$M$11-1),年金収入!$J$11,0))</f>
        <v>0</v>
      </c>
      <c r="BD23" s="346">
        <f>IF(BD6="",0,IF(AND(BD6&gt;=年金収入!$L$11,BD6&lt;=年金収入!$L$11+年金収入!$M$11-1),年金収入!$J$11,0))</f>
        <v>0</v>
      </c>
      <c r="BE23" s="346">
        <f>IF(BE6="",0,IF(AND(BE6&gt;=年金収入!$L$11,BE6&lt;=年金収入!$L$11+年金収入!$M$11-1),年金収入!$J$11,0))</f>
        <v>0</v>
      </c>
      <c r="BF23" s="346">
        <f>IF(BF6="",0,IF(AND(BF6&gt;=年金収入!$L$11,BF6&lt;=年金収入!$L$11+年金収入!$M$11-1),年金収入!$J$11,0))</f>
        <v>0</v>
      </c>
      <c r="BG23" s="346">
        <f>IF(BG6="",0,IF(AND(BG6&gt;=年金収入!$L$11,BG6&lt;=年金収入!$L$11+年金収入!$M$11-1),年金収入!$J$11,0))</f>
        <v>0</v>
      </c>
      <c r="BH23" s="346">
        <f>IF(BH6="",0,IF(AND(BH6&gt;=年金収入!$L$11,BH6&lt;=年金収入!$L$11+年金収入!$M$11-1),年金収入!$J$11,0))</f>
        <v>0</v>
      </c>
      <c r="BI23" s="346">
        <f>IF(BI6="",0,IF(AND(BI6&gt;=年金収入!$L$11,BI6&lt;=年金収入!$L$11+年金収入!$M$11-1),年金収入!$J$11,0))</f>
        <v>0</v>
      </c>
      <c r="BJ23" s="346">
        <f>IF(BJ6="",0,IF(AND(BJ6&gt;=年金収入!$L$11,BJ6&lt;=年金収入!$L$11+年金収入!$M$11-1),年金収入!$J$11,0))</f>
        <v>0</v>
      </c>
      <c r="BK23" s="346">
        <f>IF(BK6="",0,IF(AND(BK6&gt;=年金収入!$L$11,BK6&lt;=年金収入!$L$11+年金収入!$M$11-1),年金収入!$J$11,0))</f>
        <v>0</v>
      </c>
      <c r="BL23" s="346">
        <f>IF(BL6="",0,IF(AND(BL6&gt;=年金収入!$L$11,BL6&lt;=年金収入!$L$11+年金収入!$M$11-1),年金収入!$J$11,0))</f>
        <v>0</v>
      </c>
      <c r="BM23" s="346">
        <f>IF(BM6="",0,IF(AND(BM6&gt;=年金収入!$L$11,BM6&lt;=年金収入!$L$11+年金収入!$M$11-1),年金収入!$J$11,0))</f>
        <v>0</v>
      </c>
      <c r="BN23" s="346">
        <f>IF(BN6="",0,IF(AND(BN6&gt;=年金収入!$L$11,BN6&lt;=年金収入!$L$11+年金収入!$M$11-1),年金収入!$J$11,0))</f>
        <v>0</v>
      </c>
      <c r="BO23" s="346">
        <f>IF(BO6="",0,IF(AND(BO6&gt;=年金収入!$L$11,BO6&lt;=年金収入!$L$11+年金収入!$M$11-1),年金収入!$J$11,0))</f>
        <v>0</v>
      </c>
      <c r="BP23" s="346">
        <f>IF(BP6="",0,IF(AND(BP6&gt;=年金収入!$L$11,BP6&lt;=年金収入!$L$11+年金収入!$M$11-1),年金収入!$J$11,0))</f>
        <v>0</v>
      </c>
      <c r="BQ23" s="346">
        <f>IF(BQ6="",0,IF(AND(BQ6&gt;=年金収入!$L$11,BQ6&lt;=年金収入!$L$11+年金収入!$M$11-1),年金収入!$J$11,0))</f>
        <v>0</v>
      </c>
      <c r="BR23" s="346">
        <f>IF(BR6="",0,IF(AND(BR6&gt;=年金収入!$L$11,BR6&lt;=年金収入!$L$11+年金収入!$M$11-1),年金収入!$J$11,0))</f>
        <v>0</v>
      </c>
      <c r="BS23" s="346">
        <f>IF(BS6="",0,IF(AND(BS6&gt;=年金収入!$L$11,BS6&lt;=年金収入!$L$11+年金収入!$M$11-1),年金収入!$J$11,0))</f>
        <v>0</v>
      </c>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210">
        <f t="shared" si="14"/>
        <v>0</v>
      </c>
      <c r="DF23" s="349"/>
      <c r="DG23" s="350" t="s">
        <v>422</v>
      </c>
      <c r="DH23" s="351">
        <f>DH20+DH21</f>
        <v>0</v>
      </c>
    </row>
    <row r="24" spans="2:116" ht="24" customHeight="1">
      <c r="B24" s="544"/>
      <c r="C24" s="506" t="s">
        <v>6</v>
      </c>
      <c r="D24" s="220" t="s">
        <v>640</v>
      </c>
      <c r="E24" s="221"/>
      <c r="F24" s="8">
        <f>IF(F5="",0,IF(F5&gt;=年金収入!$L$4,年金収入!$K$4,0))</f>
        <v>0</v>
      </c>
      <c r="G24" s="8">
        <f>IF(G5="",0,IF(G5&gt;=年金収入!$L$4,年金収入!$K$4,0))</f>
        <v>0</v>
      </c>
      <c r="H24" s="8">
        <f>IF(H5="",0,IF(H5&gt;=年金収入!$L$4,年金収入!$K$4,0))</f>
        <v>0</v>
      </c>
      <c r="I24" s="8">
        <f>IF(I5="",0,IF(I5&gt;=年金収入!$L$4,年金収入!$K$4,0))</f>
        <v>0</v>
      </c>
      <c r="J24" s="8">
        <f>IF(J5="",0,IF(J5&gt;=年金収入!$L$4,年金収入!$K$4,0))</f>
        <v>0</v>
      </c>
      <c r="K24" s="8">
        <f>IF(K5="",0,IF(K5&gt;=年金収入!$L$4,年金収入!$K$4,0))</f>
        <v>0</v>
      </c>
      <c r="L24" s="8">
        <f>IF(L5="",0,IF(L5&gt;=年金収入!$L$4,年金収入!$K$4,0))</f>
        <v>0</v>
      </c>
      <c r="M24" s="8">
        <f>IF(M5="",0,IF(M5&gt;=年金収入!$L$4,年金収入!$K$4,0))</f>
        <v>0</v>
      </c>
      <c r="N24" s="8">
        <f>IF(N5="",0,IF(N5&gt;=年金収入!$L$4,年金収入!$K$4,0))</f>
        <v>0</v>
      </c>
      <c r="O24" s="8">
        <f>IF(O5="",0,IF(O5&gt;=年金収入!$L$4,年金収入!$K$4,0))</f>
        <v>0</v>
      </c>
      <c r="P24" s="8">
        <f>IF(P5="",0,IF(P5&gt;=年金収入!$L$4,年金収入!$K$4,0))</f>
        <v>0</v>
      </c>
      <c r="Q24" s="8">
        <f>IF(Q5="",0,IF(Q5&gt;=年金収入!$L$4,年金収入!$K$4,0))</f>
        <v>0</v>
      </c>
      <c r="R24" s="8">
        <f>IF(R5="",0,IF(R5&gt;=年金収入!$L$4,年金収入!$K$4,0))</f>
        <v>0</v>
      </c>
      <c r="S24" s="8">
        <f>IF(S5="",0,IF(S5&gt;=年金収入!$L$4,年金収入!$K$4,0))</f>
        <v>0</v>
      </c>
      <c r="T24" s="8">
        <f>IF(T5="",0,IF(T5&gt;=年金収入!$L$4,年金収入!$K$4,0))</f>
        <v>0</v>
      </c>
      <c r="U24" s="8">
        <f>IF(U5="",0,IF(U5&gt;=年金収入!$L$4,年金収入!$K$4,0))</f>
        <v>0</v>
      </c>
      <c r="V24" s="8">
        <f>IF(V5="",0,IF(V5&gt;=年金収入!$L$4,年金収入!$K$4,0))</f>
        <v>0</v>
      </c>
      <c r="W24" s="8">
        <f>IF(W5="",0,IF(W5&gt;=年金収入!$L$4,年金収入!$K$4,0))</f>
        <v>0</v>
      </c>
      <c r="X24" s="8">
        <f>IF(X5="",0,IF(X5&gt;=年金収入!$L$4,年金収入!$K$4,0))</f>
        <v>0</v>
      </c>
      <c r="Y24" s="8">
        <f>IF(Y5="",0,IF(Y5&gt;=年金収入!$L$4,年金収入!$K$4,0))</f>
        <v>0</v>
      </c>
      <c r="Z24" s="8">
        <f>IF(Z5="",0,IF(Z5&gt;=年金収入!$L$4,年金収入!$K$4,0))</f>
        <v>0</v>
      </c>
      <c r="AA24" s="8">
        <f>IF(AA5="",0,IF(AA5&gt;=年金収入!$L$4,年金収入!$K$4,0))</f>
        <v>0</v>
      </c>
      <c r="AB24" s="8">
        <f>IF(AB5="",0,IF(AB5&gt;=年金収入!$L$4,年金収入!$K$4,0))</f>
        <v>0</v>
      </c>
      <c r="AC24" s="8">
        <f>IF(AC5="",0,IF(AC5&gt;=年金収入!$L$4,年金収入!$K$4,0))</f>
        <v>0</v>
      </c>
      <c r="AD24" s="8">
        <f>IF(AD5="",0,IF(AD5&gt;=年金収入!$L$4,年金収入!$K$4,0))</f>
        <v>0</v>
      </c>
      <c r="AE24" s="8">
        <f>IF(AE5="",0,IF(AE5&gt;=年金収入!$L$4,年金収入!$K$4,0))</f>
        <v>0</v>
      </c>
      <c r="AF24" s="8">
        <f>IF(AF5="",0,IF(AF5&gt;=年金収入!$L$4,年金収入!$K$4,0))</f>
        <v>0</v>
      </c>
      <c r="AG24" s="8">
        <f>IF(AG5="",0,IF(AG5&gt;=年金収入!$L$4,年金収入!$K$4,0))</f>
        <v>0</v>
      </c>
      <c r="AH24" s="8">
        <f>IF(AH5="",0,IF(AH5&gt;=年金収入!$L$4,年金収入!$K$4,0))</f>
        <v>0</v>
      </c>
      <c r="AI24" s="8">
        <f>IF(AI5="",0,IF(AI5&gt;=年金収入!$L$4,年金収入!$K$4,0))</f>
        <v>0</v>
      </c>
      <c r="AJ24" s="8">
        <f>IF(AJ5="",0,IF(AJ5&gt;=年金収入!$L$4,年金収入!$K$4,0))</f>
        <v>80</v>
      </c>
      <c r="AK24" s="8">
        <f>IF(AK5="",0,IF(AK5&gt;=年金収入!$L$4,年金収入!$K$4,0))</f>
        <v>80</v>
      </c>
      <c r="AL24" s="8">
        <f>IF(AL5="",0,IF(AL5&gt;=年金収入!$L$4,年金収入!$K$4,0))</f>
        <v>80</v>
      </c>
      <c r="AM24" s="8">
        <f>IF(AM5="",0,IF(AM5&gt;=年金収入!$L$4,年金収入!$K$4,0))</f>
        <v>80</v>
      </c>
      <c r="AN24" s="8">
        <f>IF(AN5="",0,IF(AN5&gt;=年金収入!$L$4,年金収入!$K$4,0))</f>
        <v>80</v>
      </c>
      <c r="AO24" s="8">
        <f>IF(AO5="",0,IF(AO5&gt;=年金収入!$L$4,年金収入!$K$4,0))</f>
        <v>80</v>
      </c>
      <c r="AP24" s="8">
        <f>IF(AP5="",0,IF(AP5&gt;=年金収入!$L$4,年金収入!$K$4,0))</f>
        <v>80</v>
      </c>
      <c r="AQ24" s="8">
        <f>IF(AQ5="",0,IF(AQ5&gt;=年金収入!$L$4,年金収入!$K$4,0))</f>
        <v>80</v>
      </c>
      <c r="AR24" s="8">
        <f>IF(AR5="",0,IF(AR5&gt;=年金収入!$L$4,年金収入!$K$4,0))</f>
        <v>80</v>
      </c>
      <c r="AS24" s="8">
        <f>IF(AS5="",0,IF(AS5&gt;=年金収入!$L$4,年金収入!$K$4,0))</f>
        <v>80</v>
      </c>
      <c r="AT24" s="8">
        <f>IF(AT5="",0,IF(AT5&gt;=年金収入!$L$4,年金収入!$K$4,0))</f>
        <v>80</v>
      </c>
      <c r="AU24" s="8">
        <f>IF(AU5="",0,IF(AU5&gt;=年金収入!$L$4,年金収入!$K$4,0))</f>
        <v>80</v>
      </c>
      <c r="AV24" s="8">
        <f>IF(AV5="",0,IF(AV5&gt;=年金収入!$L$4,年金収入!$K$4,0))</f>
        <v>80</v>
      </c>
      <c r="AW24" s="8">
        <f>IF(AW5="",0,IF(AW5&gt;=年金収入!$L$4,年金収入!$K$4,0))</f>
        <v>80</v>
      </c>
      <c r="AX24" s="8">
        <f>IF(AX5="",0,IF(AX5&gt;=年金収入!$L$4,年金収入!$K$4,0))</f>
        <v>80</v>
      </c>
      <c r="AY24" s="8">
        <f>IF(AY5="",0,IF(AY5&gt;=年金収入!$L$4,年金収入!$K$4,0))</f>
        <v>80</v>
      </c>
      <c r="AZ24" s="8">
        <f>IF(AZ5="",0,IF(AZ5&gt;=年金収入!$L$4,年金収入!$K$4,0))</f>
        <v>80</v>
      </c>
      <c r="BA24" s="8">
        <f>IF(BA5="",0,IF(BA5&gt;=年金収入!$L$4,年金収入!$K$4,0))</f>
        <v>80</v>
      </c>
      <c r="BB24" s="8">
        <f>IF(BB5="",0,IF(BB5&gt;=年金収入!$L$4,年金収入!$K$4,0))</f>
        <v>80</v>
      </c>
      <c r="BC24" s="8">
        <f>IF(BC5="",0,IF(BC5&gt;=年金収入!$L$4,年金収入!$K$4,0))</f>
        <v>80</v>
      </c>
      <c r="BD24" s="8">
        <f>IF(BD5="",0,IF(BD5&gt;=年金収入!$L$4,年金収入!$K$4,0))</f>
        <v>80</v>
      </c>
      <c r="BE24" s="8">
        <f>IF(BE5="",0,IF(BE5&gt;=年金収入!$L$4,年金収入!$K$4,0))</f>
        <v>80</v>
      </c>
      <c r="BF24" s="8">
        <f>IF(BF5="",0,IF(BF5&gt;=年金収入!$L$4,年金収入!$K$4,0))</f>
        <v>80</v>
      </c>
      <c r="BG24" s="8">
        <f>IF(BG5="",0,IF(BG5&gt;=年金収入!$L$4,年金収入!$K$4,0))</f>
        <v>80</v>
      </c>
      <c r="BH24" s="8">
        <f>IF(BH5="",0,IF(BH5&gt;=年金収入!$L$4,年金収入!$K$4,0))</f>
        <v>80</v>
      </c>
      <c r="BI24" s="8">
        <f>IF(BI5="",0,IF(BI5&gt;=年金収入!$L$4,年金収入!$K$4,0))</f>
        <v>80</v>
      </c>
      <c r="BJ24" s="8">
        <f>IF(BJ5="",0,IF(BJ5&gt;=年金収入!$L$4,年金収入!$K$4,0))</f>
        <v>80</v>
      </c>
      <c r="BK24" s="8">
        <f>IF(BK5="",0,IF(BK5&gt;=年金収入!$L$4,年金収入!$K$4,0))</f>
        <v>80</v>
      </c>
      <c r="BL24" s="8">
        <f>IF(BL5="",0,IF(BL5&gt;=年金収入!$L$4,年金収入!$K$4,0))</f>
        <v>80</v>
      </c>
      <c r="BM24" s="8">
        <f>IF(BM5="",0,IF(BM5&gt;=年金収入!$L$4,年金収入!$K$4,0))</f>
        <v>80</v>
      </c>
      <c r="BN24" s="8">
        <f>IF(BN5="",0,IF(BN5&gt;=年金収入!$L$4,年金収入!$K$4,0))</f>
        <v>80</v>
      </c>
      <c r="BO24" s="8">
        <f>IF(BO5="",0,IF(BO5&gt;=年金収入!$L$4,年金収入!$K$4,0))</f>
        <v>80</v>
      </c>
      <c r="BP24" s="8">
        <f>IF(BP5="",0,IF(BP5&gt;=年金収入!$L$4,年金収入!$K$4,0))</f>
        <v>80</v>
      </c>
      <c r="BQ24" s="8">
        <f>IF(BQ5="",0,IF(BQ5&gt;=年金収入!$L$4,年金収入!$K$4,0))</f>
        <v>80</v>
      </c>
      <c r="BR24" s="8">
        <f>IF(BR5="",0,IF(BR5&gt;=年金収入!$L$4,年金収入!$K$4,0))</f>
        <v>80</v>
      </c>
      <c r="BS24" s="8">
        <f>IF(BS5="",0,IF(BS5&gt;=年金収入!$L$4,年金収入!$K$4,0))</f>
        <v>80</v>
      </c>
      <c r="BT24" s="8" t="str">
        <f>IF(BT5="","",IF(BT5&gt;=あなたの公的年金!$C$5,あなたの公的年金!$D$5,""))</f>
        <v/>
      </c>
      <c r="BU24" s="8" t="str">
        <f>IF(BU5="","",IF(BU5&gt;=あなたの公的年金!$C$5,あなたの公的年金!$D$5,""))</f>
        <v/>
      </c>
      <c r="BV24" s="8" t="str">
        <f>IF(BV5="","",IF(BV5&gt;=あなたの公的年金!$C$5,あなたの公的年金!$D$5,""))</f>
        <v/>
      </c>
      <c r="BW24" s="8" t="str">
        <f>IF(BW5="","",IF(BW5&gt;=あなたの公的年金!$C$5,あなたの公的年金!$D$5,""))</f>
        <v/>
      </c>
      <c r="BX24" s="8" t="str">
        <f>IF(BX5="","",IF(BX5&gt;=あなたの公的年金!$C$5,あなたの公的年金!$D$5,""))</f>
        <v/>
      </c>
      <c r="BY24" s="8" t="str">
        <f>IF(BY5="","",IF(BY5&gt;=あなたの公的年金!$C$5,あなたの公的年金!$D$5,""))</f>
        <v/>
      </c>
      <c r="BZ24" s="8" t="str">
        <f>IF(BZ5="","",IF(BZ5&gt;=あなたの公的年金!$C$5,あなたの公的年金!$D$5,""))</f>
        <v/>
      </c>
      <c r="CA24" s="8" t="str">
        <f>IF(CA5="","",IF(CA5&gt;=あなたの公的年金!$C$5,あなたの公的年金!$D$5,""))</f>
        <v/>
      </c>
      <c r="CB24" s="8" t="str">
        <f>IF(CB5="","",IF(CB5&gt;=あなたの公的年金!$C$5,あなたの公的年金!$D$5,""))</f>
        <v/>
      </c>
      <c r="CC24" s="8" t="str">
        <f>IF(CC5="","",IF(CC5&gt;=あなたの公的年金!$C$5,あなたの公的年金!$D$5,""))</f>
        <v/>
      </c>
      <c r="CD24" s="8" t="str">
        <f>IF(CD5="","",IF(CD5&gt;=あなたの公的年金!$C$5,あなたの公的年金!$D$5,""))</f>
        <v/>
      </c>
      <c r="CE24" s="8" t="str">
        <f>IF(CE5="","",IF(CE5&gt;=あなたの公的年金!$C$5,あなたの公的年金!$D$5,""))</f>
        <v/>
      </c>
      <c r="CF24" s="8" t="str">
        <f>IF(CF5="","",IF(CF5&gt;=あなたの公的年金!$C$5,あなたの公的年金!$D$5,""))</f>
        <v/>
      </c>
      <c r="CG24" s="8" t="str">
        <f>IF(CG5="","",IF(CG5&gt;=あなたの公的年金!$C$5,あなたの公的年金!$D$5,""))</f>
        <v/>
      </c>
      <c r="CH24" s="8" t="str">
        <f>IF(CH5="","",IF(CH5&gt;=あなたの公的年金!$C$5,あなたの公的年金!$D$5,""))</f>
        <v/>
      </c>
      <c r="CI24" s="8" t="str">
        <f>IF(CI5="","",IF(CI5&gt;=あなたの公的年金!$C$5,あなたの公的年金!$D$5,""))</f>
        <v/>
      </c>
      <c r="CJ24" s="8" t="str">
        <f>IF(CJ5="","",IF(CJ5&gt;=あなたの公的年金!$C$5,あなたの公的年金!$D$5,""))</f>
        <v/>
      </c>
      <c r="CK24" s="8" t="str">
        <f>IF(CK5="","",IF(CK5&gt;=あなたの公的年金!$C$5,あなたの公的年金!$D$5,""))</f>
        <v/>
      </c>
      <c r="CL24" s="8" t="str">
        <f>IF(CL5="","",IF(CL5&gt;=あなたの公的年金!$C$5,あなたの公的年金!$D$5,""))</f>
        <v/>
      </c>
      <c r="CM24" s="8" t="str">
        <f>IF(CM5="","",IF(CM5&gt;=あなたの公的年金!$C$5,あなたの公的年金!$D$5,""))</f>
        <v/>
      </c>
      <c r="CN24" s="8" t="str">
        <f>IF(CN5="","",IF(CN5&gt;=あなたの公的年金!$C$5,あなたの公的年金!$D$5,""))</f>
        <v/>
      </c>
      <c r="CO24" s="8" t="str">
        <f>IF(CO5="","",IF(CO5&gt;=あなたの公的年金!$C$5,あなたの公的年金!$D$5,""))</f>
        <v/>
      </c>
      <c r="CP24" s="8" t="str">
        <f>IF(CP5="","",IF(CP5&gt;=あなたの公的年金!$C$5,あなたの公的年金!$D$5,""))</f>
        <v/>
      </c>
      <c r="CQ24" s="8" t="str">
        <f>IF(CQ5="","",IF(CQ5&gt;=あなたの公的年金!$C$5,あなたの公的年金!$D$5,""))</f>
        <v/>
      </c>
      <c r="CR24" s="8" t="str">
        <f>IF(CR5="","",IF(CR5&gt;=あなたの公的年金!$C$5,あなたの公的年金!$D$5,""))</f>
        <v/>
      </c>
      <c r="CS24" s="8" t="str">
        <f>IF(CS5="","",IF(CS5&gt;=あなたの公的年金!$C$5,あなたの公的年金!$D$5,""))</f>
        <v/>
      </c>
      <c r="CT24" s="8" t="str">
        <f>IF(CT5="","",IF(CT5&gt;=あなたの公的年金!$C$5,あなたの公的年金!$D$5,""))</f>
        <v/>
      </c>
      <c r="CU24" s="8" t="str">
        <f>IF(CU5="","",IF(CU5&gt;=あなたの公的年金!$C$5,あなたの公的年金!$D$5,""))</f>
        <v/>
      </c>
      <c r="CV24" s="8" t="str">
        <f>IF(CV5="","",IF(CV5&gt;=あなたの公的年金!$C$5,あなたの公的年金!$D$5,""))</f>
        <v/>
      </c>
      <c r="CW24" s="8" t="str">
        <f>IF(CW5="","",IF(CW5&gt;=あなたの公的年金!$C$5,あなたの公的年金!$D$5,""))</f>
        <v/>
      </c>
      <c r="CX24" s="8" t="str">
        <f>IF(CX5="","",IF(CX5&gt;=あなたの公的年金!$C$5,あなたの公的年金!$D$5,""))</f>
        <v/>
      </c>
      <c r="CY24" s="8" t="str">
        <f>IF(CY5="","",IF(CY5&gt;=あなたの公的年金!$C$5,あなたの公的年金!$D$5,""))</f>
        <v/>
      </c>
      <c r="CZ24" s="8" t="str">
        <f>IF(CZ5="","",IF(CZ5&gt;=あなたの公的年金!$C$5,あなたの公的年金!$D$5,""))</f>
        <v/>
      </c>
      <c r="DA24" s="8" t="str">
        <f>IF(DA5="","",IF(DA5&gt;=あなたの公的年金!$C$5,あなたの公的年金!$D$5,""))</f>
        <v/>
      </c>
      <c r="DB24" s="8" t="str">
        <f>IF(DB5="","",IF(DB5&gt;=あなたの公的年金!$C$5,あなたの公的年金!$D$5,""))</f>
        <v/>
      </c>
      <c r="DC24" s="210">
        <f t="shared" si="14"/>
        <v>2880</v>
      </c>
    </row>
    <row r="25" spans="2:116" ht="24" customHeight="1">
      <c r="B25" s="544"/>
      <c r="C25" s="512"/>
      <c r="D25" s="510" t="s">
        <v>636</v>
      </c>
      <c r="E25" s="511"/>
      <c r="F25" s="4">
        <f>IF(F5="",0,IF(F5&gt;=年金収入!$L$5, 年金収入!$K$5,0))</f>
        <v>0</v>
      </c>
      <c r="G25" s="4">
        <f>IF(G5="",0,IF(G5&gt;=年金収入!$L$5, 年金収入!$K$5,0))</f>
        <v>0</v>
      </c>
      <c r="H25" s="4">
        <f>IF(H5="",0,IF(H5&gt;=年金収入!$L$5, 年金収入!$K$5,0))</f>
        <v>0</v>
      </c>
      <c r="I25" s="4">
        <f>IF(I5="",0,IF(I5&gt;=年金収入!$L$5, 年金収入!$K$5,0))</f>
        <v>0</v>
      </c>
      <c r="J25" s="4">
        <f>IF(J5="",0,IF(J5&gt;=年金収入!$L$5, 年金収入!$K$5,0))</f>
        <v>0</v>
      </c>
      <c r="K25" s="4">
        <f>IF(K5="",0,IF(K5&gt;=年金収入!$L$5, 年金収入!$K$5,0))</f>
        <v>0</v>
      </c>
      <c r="L25" s="4">
        <f>IF(L5="",0,IF(L5&gt;=年金収入!$L$5, 年金収入!$K$5,0))</f>
        <v>0</v>
      </c>
      <c r="M25" s="4">
        <f>IF(M5="",0,IF(M5&gt;=年金収入!$L$5, 年金収入!$K$5,0))</f>
        <v>0</v>
      </c>
      <c r="N25" s="4">
        <f>IF(N5="",0,IF(N5&gt;=年金収入!$L$5, 年金収入!$K$5,0))</f>
        <v>0</v>
      </c>
      <c r="O25" s="4">
        <f>IF(O5="",0,IF(O5&gt;=年金収入!$L$5, 年金収入!$K$5,0))</f>
        <v>0</v>
      </c>
      <c r="P25" s="4">
        <f>IF(P5="",0,IF(P5&gt;=年金収入!$L$5, 年金収入!$K$5,0))</f>
        <v>0</v>
      </c>
      <c r="Q25" s="4">
        <f>IF(Q5="",0,IF(Q5&gt;=年金収入!$L$5, 年金収入!$K$5,0))</f>
        <v>0</v>
      </c>
      <c r="R25" s="4">
        <f>IF(R5="",0,IF(R5&gt;=年金収入!$L$5, 年金収入!$K$5,0))</f>
        <v>0</v>
      </c>
      <c r="S25" s="4">
        <f>IF(S5="",0,IF(S5&gt;=年金収入!$L$5, 年金収入!$K$5,0))</f>
        <v>0</v>
      </c>
      <c r="T25" s="4">
        <f>IF(T5="",0,IF(T5&gt;=年金収入!$L$5, 年金収入!$K$5,0))</f>
        <v>0</v>
      </c>
      <c r="U25" s="4">
        <f>IF(U5="",0,IF(U5&gt;=年金収入!$L$5, 年金収入!$K$5,0))</f>
        <v>0</v>
      </c>
      <c r="V25" s="4">
        <f>IF(V5="",0,IF(V5&gt;=年金収入!$L$5, 年金収入!$K$5,0))</f>
        <v>0</v>
      </c>
      <c r="W25" s="4">
        <f>IF(W5="",0,IF(W5&gt;=年金収入!$L$5, 年金収入!$K$5,0))</f>
        <v>0</v>
      </c>
      <c r="X25" s="4">
        <f>IF(X5="",0,IF(X5&gt;=年金収入!$L$5, 年金収入!$K$5,0))</f>
        <v>0</v>
      </c>
      <c r="Y25" s="4">
        <f>IF(Y5="",0,IF(Y5&gt;=年金収入!$L$5, 年金収入!$K$5,0))</f>
        <v>0</v>
      </c>
      <c r="Z25" s="4">
        <f>IF(Z5="",0,IF(Z5&gt;=年金収入!$L$5, 年金収入!$K$5,0))</f>
        <v>0</v>
      </c>
      <c r="AA25" s="4">
        <f>IF(AA5="",0,IF(AA5&gt;=年金収入!$L$5, 年金収入!$K$5,0))</f>
        <v>0</v>
      </c>
      <c r="AB25" s="4">
        <f>IF(AB5="",0,IF(AB5&gt;=年金収入!$L$5, 年金収入!$K$5,0))</f>
        <v>0</v>
      </c>
      <c r="AC25" s="4">
        <f>IF(AC5="",0,IF(AC5&gt;=年金収入!$L$5, 年金収入!$K$5,0))</f>
        <v>0</v>
      </c>
      <c r="AD25" s="4">
        <f>IF(AD5="",0,IF(AD5&gt;=年金収入!$L$5, 年金収入!$K$5,0))</f>
        <v>0</v>
      </c>
      <c r="AE25" s="4">
        <f>IF(AE5="",0,IF(AE5&gt;=年金収入!$L$5, 年金収入!$K$5,0))</f>
        <v>0</v>
      </c>
      <c r="AF25" s="4">
        <f>IF(AF5="",0,IF(AF5&gt;=年金収入!$L$5, 年金収入!$K$5,0))</f>
        <v>0</v>
      </c>
      <c r="AG25" s="4">
        <f>IF(AG5="",0,IF(AG5&gt;=年金収入!$L$5, 年金収入!$K$5,0))</f>
        <v>0</v>
      </c>
      <c r="AH25" s="4">
        <f>IF(AH5="",0,IF(AH5&gt;=年金収入!$L$5, 年金収入!$K$5,0))</f>
        <v>0</v>
      </c>
      <c r="AI25" s="4">
        <f>IF(AI5="",0,IF(AI5&gt;=年金収入!$L$5, 年金収入!$K$5,0))</f>
        <v>0</v>
      </c>
      <c r="AJ25" s="4">
        <f>IF(AJ5="",0,IF(AJ5&gt;=年金収入!$L$5, 年金収入!$K$5,0))</f>
        <v>121</v>
      </c>
      <c r="AK25" s="4">
        <f>IF(AK5="",0,IF(AK5&gt;=年金収入!$L$5, 年金収入!$K$5,0))</f>
        <v>121</v>
      </c>
      <c r="AL25" s="4">
        <f>IF(AL5="",0,IF(AL5&gt;=年金収入!$L$5, 年金収入!$K$5,0))</f>
        <v>121</v>
      </c>
      <c r="AM25" s="4">
        <f>IF(AM5="",0,IF(AM5&gt;=年金収入!$L$5, 年金収入!$K$5,0))</f>
        <v>121</v>
      </c>
      <c r="AN25" s="4">
        <f>IF(AN5="",0,IF(AN5&gt;=年金収入!$L$5, 年金収入!$K$5,0))</f>
        <v>121</v>
      </c>
      <c r="AO25" s="4">
        <f>IF(AO5="",0,IF(AO5&gt;=年金収入!$L$5, 年金収入!$K$5,0))</f>
        <v>121</v>
      </c>
      <c r="AP25" s="4">
        <f>IF(AP5="",0,IF(AP5&gt;=年金収入!$L$5, 年金収入!$K$5,0))</f>
        <v>121</v>
      </c>
      <c r="AQ25" s="4">
        <f>IF(AQ5="",0,IF(AQ5&gt;=年金収入!$L$5, 年金収入!$K$5,0))</f>
        <v>121</v>
      </c>
      <c r="AR25" s="4">
        <f>IF(AR5="",0,IF(AR5&gt;=年金収入!$L$5, 年金収入!$K$5,0))</f>
        <v>121</v>
      </c>
      <c r="AS25" s="4">
        <f>IF(AS5="",0,IF(AS5&gt;=年金収入!$L$5, 年金収入!$K$5,0))</f>
        <v>121</v>
      </c>
      <c r="AT25" s="4">
        <f>IF(AT5="",0,IF(AT5&gt;=年金収入!$L$5, 年金収入!$K$5,0))</f>
        <v>121</v>
      </c>
      <c r="AU25" s="4">
        <f>IF(AU5="",0,IF(AU5&gt;=年金収入!$L$5, 年金収入!$K$5,0))</f>
        <v>121</v>
      </c>
      <c r="AV25" s="4">
        <f>IF(AV5="",0,IF(AV5&gt;=年金収入!$L$5, 年金収入!$K$5,0))</f>
        <v>121</v>
      </c>
      <c r="AW25" s="4">
        <f>IF(AW5="",0,IF(AW5&gt;=年金収入!$L$5, 年金収入!$K$5,0))</f>
        <v>121</v>
      </c>
      <c r="AX25" s="4">
        <f>IF(AX5="",0,IF(AX5&gt;=年金収入!$L$5, 年金収入!$K$5,0))</f>
        <v>121</v>
      </c>
      <c r="AY25" s="4">
        <f>IF(AY5="",0,IF(AY5&gt;=年金収入!$L$5, 年金収入!$K$5,0))</f>
        <v>121</v>
      </c>
      <c r="AZ25" s="4">
        <f>IF(AZ5="",0,IF(AZ5&gt;=年金収入!$L$5, 年金収入!$K$5,0))</f>
        <v>121</v>
      </c>
      <c r="BA25" s="4">
        <f>IF(BA5="",0,IF(BA5&gt;=年金収入!$L$5, 年金収入!$K$5,0))</f>
        <v>121</v>
      </c>
      <c r="BB25" s="4">
        <f>IF(BB5="",0,IF(BB5&gt;=年金収入!$L$5, 年金収入!$K$5,0))</f>
        <v>121</v>
      </c>
      <c r="BC25" s="4">
        <f>IF(BC5="",0,IF(BC5&gt;=年金収入!$L$5, 年金収入!$K$5,0))</f>
        <v>121</v>
      </c>
      <c r="BD25" s="4">
        <f>IF(BD5="",0,IF(BD5&gt;=年金収入!$L$5, 年金収入!$K$5,0))</f>
        <v>121</v>
      </c>
      <c r="BE25" s="4">
        <f>IF(BE5="",0,IF(BE5&gt;=年金収入!$L$5, 年金収入!$K$5,0))</f>
        <v>121</v>
      </c>
      <c r="BF25" s="4">
        <f>IF(BF5="",0,IF(BF5&gt;=年金収入!$L$5, 年金収入!$K$5,0))</f>
        <v>121</v>
      </c>
      <c r="BG25" s="4">
        <f>IF(BG5="",0,IF(BG5&gt;=年金収入!$L$5, 年金収入!$K$5,0))</f>
        <v>121</v>
      </c>
      <c r="BH25" s="4">
        <f>IF(BH5="",0,IF(BH5&gt;=年金収入!$L$5, 年金収入!$K$5,0))</f>
        <v>121</v>
      </c>
      <c r="BI25" s="4">
        <f>IF(BI5="",0,IF(BI5&gt;=年金収入!$L$5, 年金収入!$K$5,0))</f>
        <v>121</v>
      </c>
      <c r="BJ25" s="4">
        <f>IF(BJ5="",0,IF(BJ5&gt;=年金収入!$L$5, 年金収入!$K$5,0))</f>
        <v>121</v>
      </c>
      <c r="BK25" s="4">
        <f>IF(BK5="",0,IF(BK5&gt;=年金収入!$L$5, 年金収入!$K$5,0))</f>
        <v>121</v>
      </c>
      <c r="BL25" s="4">
        <f>IF(BL5="",0,IF(BL5&gt;=年金収入!$L$5, 年金収入!$K$5,0))</f>
        <v>121</v>
      </c>
      <c r="BM25" s="4">
        <f>IF(BM5="",0,IF(BM5&gt;=年金収入!$L$5, 年金収入!$K$5,0))</f>
        <v>121</v>
      </c>
      <c r="BN25" s="4">
        <f>IF(BN5="",0,IF(BN5&gt;=年金収入!$L$5, 年金収入!$K$5,0))</f>
        <v>121</v>
      </c>
      <c r="BO25" s="4">
        <f>IF(BO5="",0,IF(BO5&gt;=年金収入!$L$5, 年金収入!$K$5,0))</f>
        <v>121</v>
      </c>
      <c r="BP25" s="4">
        <f>IF(BP5="",0,IF(BP5&gt;=年金収入!$L$5, 年金収入!$K$5,0))</f>
        <v>121</v>
      </c>
      <c r="BQ25" s="4">
        <f>IF(BQ5="",0,IF(BQ5&gt;=年金収入!$L$5, 年金収入!$K$5,0))</f>
        <v>121</v>
      </c>
      <c r="BR25" s="4">
        <f>IF(BR5="",0,IF(BR5&gt;=年金収入!$L$5, 年金収入!$K$5,0))</f>
        <v>121</v>
      </c>
      <c r="BS25" s="4">
        <f>IF(BS5="",0,IF(BS5&gt;=年金収入!$L$5, 年金収入!$K$5,0))</f>
        <v>121</v>
      </c>
      <c r="BT25" s="4" t="str">
        <f>IF(BT5="","",IF(BT5&gt;=あなたの公的年金!$C$9,あなたの公的年金!$D$9,""))</f>
        <v/>
      </c>
      <c r="BU25" s="4" t="str">
        <f>IF(BU5="","",IF(BU5&gt;=あなたの公的年金!$C$9,あなたの公的年金!$D$9,""))</f>
        <v/>
      </c>
      <c r="BV25" s="4" t="str">
        <f>IF(BV5="","",IF(BV5&gt;=あなたの公的年金!$C$9,あなたの公的年金!$D$9,""))</f>
        <v/>
      </c>
      <c r="BW25" s="4" t="str">
        <f>IF(BW5="","",IF(BW5&gt;=あなたの公的年金!$C$9,あなたの公的年金!$D$9,""))</f>
        <v/>
      </c>
      <c r="BX25" s="4" t="str">
        <f>IF(BX5="","",IF(BX5&gt;=あなたの公的年金!$C$9,あなたの公的年金!$D$9,""))</f>
        <v/>
      </c>
      <c r="BY25" s="4" t="str">
        <f>IF(BY5="","",IF(BY5&gt;=あなたの公的年金!$C$9,あなたの公的年金!$D$9,""))</f>
        <v/>
      </c>
      <c r="BZ25" s="4" t="str">
        <f>IF(BZ5="","",IF(BZ5&gt;=あなたの公的年金!$C$9,あなたの公的年金!$D$9,""))</f>
        <v/>
      </c>
      <c r="CA25" s="4" t="str">
        <f>IF(CA5="","",IF(CA5&gt;=あなたの公的年金!$C$9,あなたの公的年金!$D$9,""))</f>
        <v/>
      </c>
      <c r="CB25" s="4" t="str">
        <f>IF(CB5="","",IF(CB5&gt;=あなたの公的年金!$C$9,あなたの公的年金!$D$9,""))</f>
        <v/>
      </c>
      <c r="CC25" s="4" t="str">
        <f>IF(CC5="","",IF(CC5&gt;=あなたの公的年金!$C$9,あなたの公的年金!$D$9,""))</f>
        <v/>
      </c>
      <c r="CD25" s="4" t="str">
        <f>IF(CD5="","",IF(CD5&gt;=あなたの公的年金!$C$9,あなたの公的年金!$D$9,""))</f>
        <v/>
      </c>
      <c r="CE25" s="4" t="str">
        <f>IF(CE5="","",IF(CE5&gt;=あなたの公的年金!$C$9,あなたの公的年金!$D$9,""))</f>
        <v/>
      </c>
      <c r="CF25" s="4" t="str">
        <f>IF(CF5="","",IF(CF5&gt;=あなたの公的年金!$C$9,あなたの公的年金!$D$9,""))</f>
        <v/>
      </c>
      <c r="CG25" s="4" t="str">
        <f>IF(CG5="","",IF(CG5&gt;=あなたの公的年金!$C$9,あなたの公的年金!$D$9,""))</f>
        <v/>
      </c>
      <c r="CH25" s="4" t="str">
        <f>IF(CH5="","",IF(CH5&gt;=あなたの公的年金!$C$9,あなたの公的年金!$D$9,""))</f>
        <v/>
      </c>
      <c r="CI25" s="4" t="str">
        <f>IF(CI5="","",IF(CI5&gt;=あなたの公的年金!$C$9,あなたの公的年金!$D$9,""))</f>
        <v/>
      </c>
      <c r="CJ25" s="4" t="str">
        <f>IF(CJ5="","",IF(CJ5&gt;=あなたの公的年金!$C$9,あなたの公的年金!$D$9,""))</f>
        <v/>
      </c>
      <c r="CK25" s="4" t="str">
        <f>IF(CK5="","",IF(CK5&gt;=あなたの公的年金!$C$9,あなたの公的年金!$D$9,""))</f>
        <v/>
      </c>
      <c r="CL25" s="4" t="str">
        <f>IF(CL5="","",IF(CL5&gt;=あなたの公的年金!$C$9,あなたの公的年金!$D$9,""))</f>
        <v/>
      </c>
      <c r="CM25" s="4" t="str">
        <f>IF(CM5="","",IF(CM5&gt;=あなたの公的年金!$C$9,あなたの公的年金!$D$9,""))</f>
        <v/>
      </c>
      <c r="CN25" s="4" t="str">
        <f>IF(CN5="","",IF(CN5&gt;=あなたの公的年金!$C$9,あなたの公的年金!$D$9,""))</f>
        <v/>
      </c>
      <c r="CO25" s="4" t="str">
        <f>IF(CO5="","",IF(CO5&gt;=あなたの公的年金!$C$9,あなたの公的年金!$D$9,""))</f>
        <v/>
      </c>
      <c r="CP25" s="4" t="str">
        <f>IF(CP5="","",IF(CP5&gt;=あなたの公的年金!$C$9,あなたの公的年金!$D$9,""))</f>
        <v/>
      </c>
      <c r="CQ25" s="4" t="str">
        <f>IF(CQ5="","",IF(CQ5&gt;=あなたの公的年金!$C$9,あなたの公的年金!$D$9,""))</f>
        <v/>
      </c>
      <c r="CR25" s="4" t="str">
        <f>IF(CR5="","",IF(CR5&gt;=あなたの公的年金!$C$9,あなたの公的年金!$D$9,""))</f>
        <v/>
      </c>
      <c r="CS25" s="4" t="str">
        <f>IF(CS5="","",IF(CS5&gt;=あなたの公的年金!$C$9,あなたの公的年金!$D$9,""))</f>
        <v/>
      </c>
      <c r="CT25" s="4" t="str">
        <f>IF(CT5="","",IF(CT5&gt;=あなたの公的年金!$C$9,あなたの公的年金!$D$9,""))</f>
        <v/>
      </c>
      <c r="CU25" s="4" t="str">
        <f>IF(CU5="","",IF(CU5&gt;=あなたの公的年金!$C$9,あなたの公的年金!$D$9,""))</f>
        <v/>
      </c>
      <c r="CV25" s="4" t="str">
        <f>IF(CV5="","",IF(CV5&gt;=あなたの公的年金!$C$9,あなたの公的年金!$D$9,""))</f>
        <v/>
      </c>
      <c r="CW25" s="4" t="str">
        <f>IF(CW5="","",IF(CW5&gt;=あなたの公的年金!$C$9,あなたの公的年金!$D$9,""))</f>
        <v/>
      </c>
      <c r="CX25" s="4" t="str">
        <f>IF(CX5="","",IF(CX5&gt;=あなたの公的年金!$C$9,あなたの公的年金!$D$9,""))</f>
        <v/>
      </c>
      <c r="CY25" s="4" t="str">
        <f>IF(CY5="","",IF(CY5&gt;=あなたの公的年金!$C$9,あなたの公的年金!$D$9,""))</f>
        <v/>
      </c>
      <c r="CZ25" s="4" t="str">
        <f>IF(CZ5="","",IF(CZ5&gt;=あなたの公的年金!$C$9,あなたの公的年金!$D$9,""))</f>
        <v/>
      </c>
      <c r="DA25" s="4" t="str">
        <f>IF(DA5="","",IF(DA5&gt;=あなたの公的年金!$C$9,あなたの公的年金!$D$9,""))</f>
        <v/>
      </c>
      <c r="DB25" s="4" t="str">
        <f>IF(DB5="","",IF(DB5&gt;=あなたの公的年金!$C$9,あなたの公的年金!$D$9,""))</f>
        <v/>
      </c>
      <c r="DC25" s="210">
        <f t="shared" si="14"/>
        <v>4356</v>
      </c>
    </row>
    <row r="26" spans="2:116" ht="24" customHeight="1">
      <c r="B26" s="544"/>
      <c r="C26" s="512"/>
      <c r="D26" s="516" t="s">
        <v>637</v>
      </c>
      <c r="E26" s="517"/>
      <c r="F26" s="8">
        <f>IF(F6="",0,IF(F6&gt;=年金収入!$L$9, 年金収入!$K$9,0))</f>
        <v>0</v>
      </c>
      <c r="G26" s="8">
        <f>IF(G6="",0,IF(G6&gt;=年金収入!$L$9, 年金収入!$K$9,0))</f>
        <v>0</v>
      </c>
      <c r="H26" s="8">
        <f>IF(H6="",0,IF(H6&gt;=年金収入!$L$9, 年金収入!$K$9,0))</f>
        <v>0</v>
      </c>
      <c r="I26" s="8">
        <f>IF(I6="",0,IF(I6&gt;=年金収入!$L$9, 年金収入!$K$9,0))</f>
        <v>0</v>
      </c>
      <c r="J26" s="8">
        <f>IF(J6="",0,IF(J6&gt;=年金収入!$L$9, 年金収入!$K$9,0))</f>
        <v>0</v>
      </c>
      <c r="K26" s="8">
        <f>IF(K6="",0,IF(K6&gt;=年金収入!$L$9, 年金収入!$K$9,0))</f>
        <v>0</v>
      </c>
      <c r="L26" s="8">
        <f>IF(L6="",0,IF(L6&gt;=年金収入!$L$9, 年金収入!$K$9,0))</f>
        <v>0</v>
      </c>
      <c r="M26" s="8">
        <f>IF(M6="",0,IF(M6&gt;=年金収入!$L$9, 年金収入!$K$9,0))</f>
        <v>0</v>
      </c>
      <c r="N26" s="8">
        <f>IF(N6="",0,IF(N6&gt;=年金収入!$L$9, 年金収入!$K$9,0))</f>
        <v>0</v>
      </c>
      <c r="O26" s="8">
        <f>IF(O6="",0,IF(O6&gt;=年金収入!$L$9, 年金収入!$K$9,0))</f>
        <v>0</v>
      </c>
      <c r="P26" s="8">
        <f>IF(P6="",0,IF(P6&gt;=年金収入!$L$9, 年金収入!$K$9,0))</f>
        <v>0</v>
      </c>
      <c r="Q26" s="8">
        <f>IF(Q6="",0,IF(Q6&gt;=年金収入!$L$9, 年金収入!$K$9,0))</f>
        <v>0</v>
      </c>
      <c r="R26" s="8">
        <f>IF(R6="",0,IF(R6&gt;=年金収入!$L$9, 年金収入!$K$9,0))</f>
        <v>0</v>
      </c>
      <c r="S26" s="8">
        <f>IF(S6="",0,IF(S6&gt;=年金収入!$L$9, 年金収入!$K$9,0))</f>
        <v>0</v>
      </c>
      <c r="T26" s="8">
        <f>IF(T6="",0,IF(T6&gt;=年金収入!$L$9, 年金収入!$K$9,0))</f>
        <v>0</v>
      </c>
      <c r="U26" s="8">
        <f>IF(U6="",0,IF(U6&gt;=年金収入!$L$9, 年金収入!$K$9,0))</f>
        <v>0</v>
      </c>
      <c r="V26" s="8">
        <f>IF(V6="",0,IF(V6&gt;=年金収入!$L$9, 年金収入!$K$9,0))</f>
        <v>0</v>
      </c>
      <c r="W26" s="8">
        <f>IF(W6="",0,IF(W6&gt;=年金収入!$L$9, 年金収入!$K$9,0))</f>
        <v>0</v>
      </c>
      <c r="X26" s="8">
        <f>IF(X6="",0,IF(X6&gt;=年金収入!$L$9, 年金収入!$K$9,0))</f>
        <v>0</v>
      </c>
      <c r="Y26" s="8">
        <f>IF(Y6="",0,IF(Y6&gt;=年金収入!$L$9, 年金収入!$K$9,0))</f>
        <v>0</v>
      </c>
      <c r="Z26" s="8">
        <f>IF(Z6="",0,IF(Z6&gt;=年金収入!$L$9, 年金収入!$K$9,0))</f>
        <v>0</v>
      </c>
      <c r="AA26" s="8">
        <f>IF(AA6="",0,IF(AA6&gt;=年金収入!$L$9, 年金収入!$K$9,0))</f>
        <v>0</v>
      </c>
      <c r="AB26" s="8">
        <f>IF(AB6="",0,IF(AB6&gt;=年金収入!$L$9, 年金収入!$K$9,0))</f>
        <v>0</v>
      </c>
      <c r="AC26" s="8">
        <f>IF(AC6="",0,IF(AC6&gt;=年金収入!$L$9, 年金収入!$K$9,0))</f>
        <v>0</v>
      </c>
      <c r="AD26" s="8">
        <f>IF(AD6="",0,IF(AD6&gt;=年金収入!$L$9, 年金収入!$K$9,0))</f>
        <v>0</v>
      </c>
      <c r="AE26" s="8">
        <f>IF(AE6="",0,IF(AE6&gt;=年金収入!$L$9, 年金収入!$K$9,0))</f>
        <v>0</v>
      </c>
      <c r="AF26" s="8">
        <f>IF(AF6="",0,IF(AF6&gt;=年金収入!$L$9, 年金収入!$K$9,0))</f>
        <v>0</v>
      </c>
      <c r="AG26" s="8">
        <f>IF(AG6="",0,IF(AG6&gt;=年金収入!$L$9, 年金収入!$K$9,0))</f>
        <v>0</v>
      </c>
      <c r="AH26" s="8">
        <f>IF(AH6="",0,IF(AH6&gt;=年金収入!$L$9, 年金収入!$K$9,0))</f>
        <v>0</v>
      </c>
      <c r="AI26" s="8">
        <f>IF(AI6="",0,IF(AI6&gt;=年金収入!$L$9, 年金収入!$K$9,0))</f>
        <v>0</v>
      </c>
      <c r="AJ26" s="8">
        <f>IF(AJ6="",0,IF(AJ6&gt;=年金収入!$L$9, 年金収入!$K$9,0))</f>
        <v>0</v>
      </c>
      <c r="AK26" s="8">
        <f>IF(AK6="",0,IF(AK6&gt;=年金収入!$L$9, 年金収入!$K$9,0))</f>
        <v>0</v>
      </c>
      <c r="AL26" s="8">
        <f>IF(AL6="",0,IF(AL6&gt;=年金収入!$L$9, 年金収入!$K$9,0))</f>
        <v>80</v>
      </c>
      <c r="AM26" s="8">
        <f>IF(AM6="",0,IF(AM6&gt;=年金収入!$L$9, 年金収入!$K$9,0))</f>
        <v>80</v>
      </c>
      <c r="AN26" s="8">
        <f>IF(AN6="",0,IF(AN6&gt;=年金収入!$L$9, 年金収入!$K$9,0))</f>
        <v>80</v>
      </c>
      <c r="AO26" s="8">
        <f>IF(AO6="",0,IF(AO6&gt;=年金収入!$L$9, 年金収入!$K$9,0))</f>
        <v>80</v>
      </c>
      <c r="AP26" s="8">
        <f>IF(AP6="",0,IF(AP6&gt;=年金収入!$L$9, 年金収入!$K$9,0))</f>
        <v>80</v>
      </c>
      <c r="AQ26" s="8">
        <f>IF(AQ6="",0,IF(AQ6&gt;=年金収入!$L$9, 年金収入!$K$9,0))</f>
        <v>80</v>
      </c>
      <c r="AR26" s="8">
        <f>IF(AR6="",0,IF(AR6&gt;=年金収入!$L$9, 年金収入!$K$9,0))</f>
        <v>80</v>
      </c>
      <c r="AS26" s="8">
        <f>IF(AS6="",0,IF(AS6&gt;=年金収入!$L$9, 年金収入!$K$9,0))</f>
        <v>80</v>
      </c>
      <c r="AT26" s="8">
        <f>IF(AT6="",0,IF(AT6&gt;=年金収入!$L$9, 年金収入!$K$9,0))</f>
        <v>80</v>
      </c>
      <c r="AU26" s="8">
        <f>IF(AU6="",0,IF(AU6&gt;=年金収入!$L$9, 年金収入!$K$9,0))</f>
        <v>80</v>
      </c>
      <c r="AV26" s="8">
        <f>IF(AV6="",0,IF(AV6&gt;=年金収入!$L$9, 年金収入!$K$9,0))</f>
        <v>80</v>
      </c>
      <c r="AW26" s="8">
        <f>IF(AW6="",0,IF(AW6&gt;=年金収入!$L$9, 年金収入!$K$9,0))</f>
        <v>80</v>
      </c>
      <c r="AX26" s="8">
        <f>IF(AX6="",0,IF(AX6&gt;=年金収入!$L$9, 年金収入!$K$9,0))</f>
        <v>80</v>
      </c>
      <c r="AY26" s="8">
        <f>IF(AY6="",0,IF(AY6&gt;=年金収入!$L$9, 年金収入!$K$9,0))</f>
        <v>80</v>
      </c>
      <c r="AZ26" s="8">
        <f>IF(AZ6="",0,IF(AZ6&gt;=年金収入!$L$9, 年金収入!$K$9,0))</f>
        <v>80</v>
      </c>
      <c r="BA26" s="8">
        <f>IF(BA6="",0,IF(BA6&gt;=年金収入!$L$9, 年金収入!$K$9,0))</f>
        <v>80</v>
      </c>
      <c r="BB26" s="8">
        <f>IF(BB6="",0,IF(BB6&gt;=年金収入!$L$9, 年金収入!$K$9,0))</f>
        <v>80</v>
      </c>
      <c r="BC26" s="8">
        <f>IF(BC6="",0,IF(BC6&gt;=年金収入!$L$9, 年金収入!$K$9,0))</f>
        <v>80</v>
      </c>
      <c r="BD26" s="8">
        <f>IF(BD6="",0,IF(BD6&gt;=年金収入!$L$9, 年金収入!$K$9,0))</f>
        <v>80</v>
      </c>
      <c r="BE26" s="8">
        <f>IF(BE6="",0,IF(BE6&gt;=年金収入!$L$9, 年金収入!$K$9,0))</f>
        <v>80</v>
      </c>
      <c r="BF26" s="8">
        <f>IF(BF6="",0,IF(BF6&gt;=年金収入!$L$9, 年金収入!$K$9,0))</f>
        <v>80</v>
      </c>
      <c r="BG26" s="8">
        <f>IF(BG6="",0,IF(BG6&gt;=年金収入!$L$9, 年金収入!$K$9,0))</f>
        <v>80</v>
      </c>
      <c r="BH26" s="8">
        <f>IF(BH6="",0,IF(BH6&gt;=年金収入!$L$9, 年金収入!$K$9,0))</f>
        <v>80</v>
      </c>
      <c r="BI26" s="8">
        <f>IF(BI6="",0,IF(BI6&gt;=年金収入!$L$9, 年金収入!$K$9,0))</f>
        <v>80</v>
      </c>
      <c r="BJ26" s="8">
        <f>IF(BJ6="",0,IF(BJ6&gt;=年金収入!$L$9, 年金収入!$K$9,0))</f>
        <v>80</v>
      </c>
      <c r="BK26" s="8">
        <f>IF(BK6="",0,IF(BK6&gt;=年金収入!$L$9, 年金収入!$K$9,0))</f>
        <v>80</v>
      </c>
      <c r="BL26" s="8">
        <f>IF(BL6="",0,IF(BL6&gt;=年金収入!$L$9, 年金収入!$K$9,0))</f>
        <v>80</v>
      </c>
      <c r="BM26" s="8">
        <f>IF(BM6="",0,IF(BM6&gt;=年金収入!$L$9, 年金収入!$K$9,0))</f>
        <v>80</v>
      </c>
      <c r="BN26" s="8">
        <f>IF(BN6="",0,IF(BN6&gt;=年金収入!$L$9, 年金収入!$K$9,0))</f>
        <v>80</v>
      </c>
      <c r="BO26" s="8">
        <f>IF(BO6="",0,IF(BO6&gt;=年金収入!$L$9, 年金収入!$K$9,0))</f>
        <v>80</v>
      </c>
      <c r="BP26" s="8">
        <f>IF(BP6="",0,IF(BP6&gt;=年金収入!$L$9, 年金収入!$K$9,0))</f>
        <v>80</v>
      </c>
      <c r="BQ26" s="8">
        <f>IF(BQ6="",0,IF(BQ6&gt;=年金収入!$L$9, 年金収入!$K$9,0))</f>
        <v>80</v>
      </c>
      <c r="BR26" s="8">
        <f>IF(BR6="",0,IF(BR6&gt;=年金収入!$L$9, 年金収入!$K$9,0))</f>
        <v>80</v>
      </c>
      <c r="BS26" s="8">
        <f>IF(BS6="",0,IF(BS6&gt;=年金収入!$L$9, 年金収入!$K$9,0))</f>
        <v>80</v>
      </c>
      <c r="BT26" s="8" t="str">
        <f>IF(BT6="","",IF(BT6&gt;=配偶者の公的年金!$C$5,配偶者の公的年金!$D$5,""))</f>
        <v/>
      </c>
      <c r="BU26" s="8" t="str">
        <f>IF(BU6="","",IF(BU6&gt;=配偶者の公的年金!$C$5,配偶者の公的年金!$D$5,""))</f>
        <v/>
      </c>
      <c r="BV26" s="8" t="str">
        <f>IF(BV6="","",IF(BV6&gt;=配偶者の公的年金!$C$5,配偶者の公的年金!$D$5,""))</f>
        <v/>
      </c>
      <c r="BW26" s="8" t="str">
        <f>IF(BW6="","",IF(BW6&gt;=配偶者の公的年金!$C$5,配偶者の公的年金!$D$5,""))</f>
        <v/>
      </c>
      <c r="BX26" s="8" t="str">
        <f>IF(BX6="","",IF(BX6&gt;=配偶者の公的年金!$C$5,配偶者の公的年金!$D$5,""))</f>
        <v/>
      </c>
      <c r="BY26" s="8" t="str">
        <f>IF(BY6="","",IF(BY6&gt;=配偶者の公的年金!$C$5,配偶者の公的年金!$D$5,""))</f>
        <v/>
      </c>
      <c r="BZ26" s="8" t="str">
        <f>IF(BZ6="","",IF(BZ6&gt;=配偶者の公的年金!$C$5,配偶者の公的年金!$D$5,""))</f>
        <v/>
      </c>
      <c r="CA26" s="8" t="str">
        <f>IF(CA6="","",IF(CA6&gt;=配偶者の公的年金!$C$5,配偶者の公的年金!$D$5,""))</f>
        <v/>
      </c>
      <c r="CB26" s="8" t="str">
        <f>IF(CB6="","",IF(CB6&gt;=配偶者の公的年金!$C$5,配偶者の公的年金!$D$5,""))</f>
        <v/>
      </c>
      <c r="CC26" s="8" t="str">
        <f>IF(CC6="","",IF(CC6&gt;=配偶者の公的年金!$C$5,配偶者の公的年金!$D$5,""))</f>
        <v/>
      </c>
      <c r="CD26" s="8" t="str">
        <f>IF(CD6="","",IF(CD6&gt;=配偶者の公的年金!$C$5,配偶者の公的年金!$D$5,""))</f>
        <v/>
      </c>
      <c r="CE26" s="8" t="str">
        <f>IF(CE6="","",IF(CE6&gt;=配偶者の公的年金!$C$5,配偶者の公的年金!$D$5,""))</f>
        <v/>
      </c>
      <c r="CF26" s="8" t="str">
        <f>IF(CF6="","",IF(CF6&gt;=配偶者の公的年金!$C$5,配偶者の公的年金!$D$5,""))</f>
        <v/>
      </c>
      <c r="CG26" s="8" t="str">
        <f>IF(CG6="","",IF(CG6&gt;=配偶者の公的年金!$C$5,配偶者の公的年金!$D$5,""))</f>
        <v/>
      </c>
      <c r="CH26" s="8" t="str">
        <f>IF(CH6="","",IF(CH6&gt;=配偶者の公的年金!$C$5,配偶者の公的年金!$D$5,""))</f>
        <v/>
      </c>
      <c r="CI26" s="8" t="str">
        <f>IF(CI6="","",IF(CI6&gt;=配偶者の公的年金!$C$5,配偶者の公的年金!$D$5,""))</f>
        <v/>
      </c>
      <c r="CJ26" s="8" t="str">
        <f>IF(CJ6="","",IF(CJ6&gt;=配偶者の公的年金!$C$5,配偶者の公的年金!$D$5,""))</f>
        <v/>
      </c>
      <c r="CK26" s="8" t="str">
        <f>IF(CK6="","",IF(CK6&gt;=配偶者の公的年金!$C$5,配偶者の公的年金!$D$5,""))</f>
        <v/>
      </c>
      <c r="CL26" s="8" t="str">
        <f>IF(CL6="","",IF(CL6&gt;=配偶者の公的年金!$C$5,配偶者の公的年金!$D$5,""))</f>
        <v/>
      </c>
      <c r="CM26" s="8" t="str">
        <f>IF(CM6="","",IF(CM6&gt;=配偶者の公的年金!$C$5,配偶者の公的年金!$D$5,""))</f>
        <v/>
      </c>
      <c r="CN26" s="8" t="str">
        <f>IF(CN6="","",IF(CN6&gt;=配偶者の公的年金!$C$5,配偶者の公的年金!$D$5,""))</f>
        <v/>
      </c>
      <c r="CO26" s="8" t="str">
        <f>IF(CO6="","",IF(CO6&gt;=配偶者の公的年金!$C$5,配偶者の公的年金!$D$5,""))</f>
        <v/>
      </c>
      <c r="CP26" s="8" t="str">
        <f>IF(CP6="","",IF(CP6&gt;=配偶者の公的年金!$C$5,配偶者の公的年金!$D$5,""))</f>
        <v/>
      </c>
      <c r="CQ26" s="8" t="str">
        <f>IF(CQ6="","",IF(CQ6&gt;=配偶者の公的年金!$C$5,配偶者の公的年金!$D$5,""))</f>
        <v/>
      </c>
      <c r="CR26" s="8" t="str">
        <f>IF(CR6="","",IF(CR6&gt;=配偶者の公的年金!$C$5,配偶者の公的年金!$D$5,""))</f>
        <v/>
      </c>
      <c r="CS26" s="8" t="str">
        <f>IF(CS6="","",IF(CS6&gt;=配偶者の公的年金!$C$5,配偶者の公的年金!$D$5,""))</f>
        <v/>
      </c>
      <c r="CT26" s="8" t="str">
        <f>IF(CT6="","",IF(CT6&gt;=配偶者の公的年金!$C$5,配偶者の公的年金!$D$5,""))</f>
        <v/>
      </c>
      <c r="CU26" s="8" t="str">
        <f>IF(CU6="","",IF(CU6&gt;=配偶者の公的年金!$C$5,配偶者の公的年金!$D$5,""))</f>
        <v/>
      </c>
      <c r="CV26" s="8" t="str">
        <f>IF(CV6="","",IF(CV6&gt;=配偶者の公的年金!$C$5,配偶者の公的年金!$D$5,""))</f>
        <v/>
      </c>
      <c r="CW26" s="8" t="str">
        <f>IF(CW6="","",IF(CW6&gt;=配偶者の公的年金!$C$5,配偶者の公的年金!$D$5,""))</f>
        <v/>
      </c>
      <c r="CX26" s="8" t="str">
        <f>IF(CX6="","",IF(CX6&gt;=配偶者の公的年金!$C$5,配偶者の公的年金!$D$5,""))</f>
        <v/>
      </c>
      <c r="CY26" s="8" t="str">
        <f>IF(CY6="","",IF(CY6&gt;=配偶者の公的年金!$C$5,配偶者の公的年金!$D$5,""))</f>
        <v/>
      </c>
      <c r="CZ26" s="8" t="str">
        <f>IF(CZ6="","",IF(CZ6&gt;=配偶者の公的年金!$C$5,配偶者の公的年金!$D$5,""))</f>
        <v/>
      </c>
      <c r="DA26" s="8" t="str">
        <f>IF(DA6="","",IF(DA6&gt;=配偶者の公的年金!$C$5,配偶者の公的年金!$D$5,""))</f>
        <v/>
      </c>
      <c r="DB26" s="8" t="str">
        <f>IF(DB6="","",IF(DB6&gt;=配偶者の公的年金!$C$5,配偶者の公的年金!$D$5,""))</f>
        <v/>
      </c>
      <c r="DC26" s="210">
        <f t="shared" si="14"/>
        <v>2720</v>
      </c>
    </row>
    <row r="27" spans="2:116" ht="24" customHeight="1">
      <c r="B27" s="544"/>
      <c r="C27" s="513"/>
      <c r="D27" s="510" t="s">
        <v>638</v>
      </c>
      <c r="E27" s="511"/>
      <c r="F27" s="4" t="str">
        <f>IF(F6="",0,IF(F6&gt;=年金収入!$L$10, 年金収入!$K$10,0))</f>
        <v/>
      </c>
      <c r="G27" s="4" t="str">
        <f>IF(G6="",0,IF(G6&gt;=年金収入!$L$10, 年金収入!$K$10,0))</f>
        <v/>
      </c>
      <c r="H27" s="4" t="str">
        <f>IF(H6="",0,IF(H6&gt;=年金収入!$L$10, 年金収入!$K$10,0))</f>
        <v/>
      </c>
      <c r="I27" s="4" t="str">
        <f>IF(I6="",0,IF(I6&gt;=年金収入!$L$10, 年金収入!$K$10,0))</f>
        <v/>
      </c>
      <c r="J27" s="4" t="str">
        <f>IF(J6="",0,IF(J6&gt;=年金収入!$L$10, 年金収入!$K$10,0))</f>
        <v/>
      </c>
      <c r="K27" s="4" t="str">
        <f>IF(K6="",0,IF(K6&gt;=年金収入!$L$10, 年金収入!$K$10,0))</f>
        <v/>
      </c>
      <c r="L27" s="4" t="str">
        <f>IF(L6="",0,IF(L6&gt;=年金収入!$L$10, 年金収入!$K$10,0))</f>
        <v/>
      </c>
      <c r="M27" s="4" t="str">
        <f>IF(M6="",0,IF(M6&gt;=年金収入!$L$10, 年金収入!$K$10,0))</f>
        <v/>
      </c>
      <c r="N27" s="4" t="str">
        <f>IF(N6="",0,IF(N6&gt;=年金収入!$L$10, 年金収入!$K$10,0))</f>
        <v/>
      </c>
      <c r="O27" s="4" t="str">
        <f>IF(O6="",0,IF(O6&gt;=年金収入!$L$10, 年金収入!$K$10,0))</f>
        <v/>
      </c>
      <c r="P27" s="4" t="str">
        <f>IF(P6="",0,IF(P6&gt;=年金収入!$L$10, 年金収入!$K$10,0))</f>
        <v/>
      </c>
      <c r="Q27" s="4" t="str">
        <f>IF(Q6="",0,IF(Q6&gt;=年金収入!$L$10, 年金収入!$K$10,0))</f>
        <v/>
      </c>
      <c r="R27" s="4" t="str">
        <f>IF(R6="",0,IF(R6&gt;=年金収入!$L$10, 年金収入!$K$10,0))</f>
        <v/>
      </c>
      <c r="S27" s="4" t="str">
        <f>IF(S6="",0,IF(S6&gt;=年金収入!$L$10, 年金収入!$K$10,0))</f>
        <v/>
      </c>
      <c r="T27" s="4" t="str">
        <f>IF(T6="",0,IF(T6&gt;=年金収入!$L$10, 年金収入!$K$10,0))</f>
        <v/>
      </c>
      <c r="U27" s="4" t="str">
        <f>IF(U6="",0,IF(U6&gt;=年金収入!$L$10, 年金収入!$K$10,0))</f>
        <v/>
      </c>
      <c r="V27" s="4" t="str">
        <f>IF(V6="",0,IF(V6&gt;=年金収入!$L$10, 年金収入!$K$10,0))</f>
        <v/>
      </c>
      <c r="W27" s="4" t="str">
        <f>IF(W6="",0,IF(W6&gt;=年金収入!$L$10, 年金収入!$K$10,0))</f>
        <v/>
      </c>
      <c r="X27" s="4" t="str">
        <f>IF(X6="",0,IF(X6&gt;=年金収入!$L$10, 年金収入!$K$10,0))</f>
        <v/>
      </c>
      <c r="Y27" s="4" t="str">
        <f>IF(Y6="",0,IF(Y6&gt;=年金収入!$L$10, 年金収入!$K$10,0))</f>
        <v/>
      </c>
      <c r="Z27" s="4" t="str">
        <f>IF(Z6="",0,IF(Z6&gt;=年金収入!$L$10, 年金収入!$K$10,0))</f>
        <v/>
      </c>
      <c r="AA27" s="4" t="str">
        <f>IF(AA6="",0,IF(AA6&gt;=年金収入!$L$10, 年金収入!$K$10,0))</f>
        <v/>
      </c>
      <c r="AB27" s="4" t="str">
        <f>IF(AB6="",0,IF(AB6&gt;=年金収入!$L$10, 年金収入!$K$10,0))</f>
        <v/>
      </c>
      <c r="AC27" s="4" t="str">
        <f>IF(AC6="",0,IF(AC6&gt;=年金収入!$L$10, 年金収入!$K$10,0))</f>
        <v/>
      </c>
      <c r="AD27" s="4" t="str">
        <f>IF(AD6="",0,IF(AD6&gt;=年金収入!$L$10, 年金収入!$K$10,0))</f>
        <v/>
      </c>
      <c r="AE27" s="4" t="str">
        <f>IF(AE6="",0,IF(AE6&gt;=年金収入!$L$10, 年金収入!$K$10,0))</f>
        <v/>
      </c>
      <c r="AF27" s="4" t="str">
        <f>IF(AF6="",0,IF(AF6&gt;=年金収入!$L$10, 年金収入!$K$10,0))</f>
        <v/>
      </c>
      <c r="AG27" s="4" t="str">
        <f>IF(AG6="",0,IF(AG6&gt;=年金収入!$L$10, 年金収入!$K$10,0))</f>
        <v/>
      </c>
      <c r="AH27" s="4" t="str">
        <f>IF(AH6="",0,IF(AH6&gt;=年金収入!$L$10, 年金収入!$K$10,0))</f>
        <v/>
      </c>
      <c r="AI27" s="4" t="str">
        <f>IF(AI6="",0,IF(AI6&gt;=年金収入!$L$10, 年金収入!$K$10,0))</f>
        <v/>
      </c>
      <c r="AJ27" s="4" t="str">
        <f>IF(AJ6="",0,IF(AJ6&gt;=年金収入!$L$10, 年金収入!$K$10,0))</f>
        <v/>
      </c>
      <c r="AK27" s="4" t="str">
        <f>IF(AK6="",0,IF(AK6&gt;=年金収入!$L$10, 年金収入!$K$10,0))</f>
        <v/>
      </c>
      <c r="AL27" s="4" t="str">
        <f>IF(AL6="",0,IF(AL6&gt;=年金収入!$L$10, 年金収入!$K$10,0))</f>
        <v/>
      </c>
      <c r="AM27" s="4" t="str">
        <f>IF(AM6="",0,IF(AM6&gt;=年金収入!$L$10, 年金収入!$K$10,0))</f>
        <v/>
      </c>
      <c r="AN27" s="4" t="str">
        <f>IF(AN6="",0,IF(AN6&gt;=年金収入!$L$10, 年金収入!$K$10,0))</f>
        <v/>
      </c>
      <c r="AO27" s="4" t="str">
        <f>IF(AO6="",0,IF(AO6&gt;=年金収入!$L$10, 年金収入!$K$10,0))</f>
        <v/>
      </c>
      <c r="AP27" s="4" t="str">
        <f>IF(AP6="",0,IF(AP6&gt;=年金収入!$L$10, 年金収入!$K$10,0))</f>
        <v/>
      </c>
      <c r="AQ27" s="4" t="str">
        <f>IF(AQ6="",0,IF(AQ6&gt;=年金収入!$L$10, 年金収入!$K$10,0))</f>
        <v/>
      </c>
      <c r="AR27" s="4" t="str">
        <f>IF(AR6="",0,IF(AR6&gt;=年金収入!$L$10, 年金収入!$K$10,0))</f>
        <v/>
      </c>
      <c r="AS27" s="4" t="str">
        <f>IF(AS6="",0,IF(AS6&gt;=年金収入!$L$10, 年金収入!$K$10,0))</f>
        <v/>
      </c>
      <c r="AT27" s="4" t="str">
        <f>IF(AT6="",0,IF(AT6&gt;=年金収入!$L$10, 年金収入!$K$10,0))</f>
        <v/>
      </c>
      <c r="AU27" s="4" t="str">
        <f>IF(AU6="",0,IF(AU6&gt;=年金収入!$L$10, 年金収入!$K$10,0))</f>
        <v/>
      </c>
      <c r="AV27" s="4" t="str">
        <f>IF(AV6="",0,IF(AV6&gt;=年金収入!$L$10, 年金収入!$K$10,0))</f>
        <v/>
      </c>
      <c r="AW27" s="4" t="str">
        <f>IF(AW6="",0,IF(AW6&gt;=年金収入!$L$10, 年金収入!$K$10,0))</f>
        <v/>
      </c>
      <c r="AX27" s="4" t="str">
        <f>IF(AX6="",0,IF(AX6&gt;=年金収入!$L$10, 年金収入!$K$10,0))</f>
        <v/>
      </c>
      <c r="AY27" s="4" t="str">
        <f>IF(AY6="",0,IF(AY6&gt;=年金収入!$L$10, 年金収入!$K$10,0))</f>
        <v/>
      </c>
      <c r="AZ27" s="4" t="str">
        <f>IF(AZ6="",0,IF(AZ6&gt;=年金収入!$L$10, 年金収入!$K$10,0))</f>
        <v/>
      </c>
      <c r="BA27" s="4" t="str">
        <f>IF(BA6="",0,IF(BA6&gt;=年金収入!$L$10, 年金収入!$K$10,0))</f>
        <v/>
      </c>
      <c r="BB27" s="4" t="str">
        <f>IF(BB6="",0,IF(BB6&gt;=年金収入!$L$10, 年金収入!$K$10,0))</f>
        <v/>
      </c>
      <c r="BC27" s="4" t="str">
        <f>IF(BC6="",0,IF(BC6&gt;=年金収入!$L$10, 年金収入!$K$10,0))</f>
        <v/>
      </c>
      <c r="BD27" s="4" t="str">
        <f>IF(BD6="",0,IF(BD6&gt;=年金収入!$L$10, 年金収入!$K$10,0))</f>
        <v/>
      </c>
      <c r="BE27" s="4" t="str">
        <f>IF(BE6="",0,IF(BE6&gt;=年金収入!$L$10, 年金収入!$K$10,0))</f>
        <v/>
      </c>
      <c r="BF27" s="4" t="str">
        <f>IF(BF6="",0,IF(BF6&gt;=年金収入!$L$10, 年金収入!$K$10,0))</f>
        <v/>
      </c>
      <c r="BG27" s="4" t="str">
        <f>IF(BG6="",0,IF(BG6&gt;=年金収入!$L$10, 年金収入!$K$10,0))</f>
        <v/>
      </c>
      <c r="BH27" s="4" t="str">
        <f>IF(BH6="",0,IF(BH6&gt;=年金収入!$L$10, 年金収入!$K$10,0))</f>
        <v/>
      </c>
      <c r="BI27" s="4" t="str">
        <f>IF(BI6="",0,IF(BI6&gt;=年金収入!$L$10, 年金収入!$K$10,0))</f>
        <v/>
      </c>
      <c r="BJ27" s="4" t="str">
        <f>IF(BJ6="",0,IF(BJ6&gt;=年金収入!$L$10, 年金収入!$K$10,0))</f>
        <v/>
      </c>
      <c r="BK27" s="4" t="str">
        <f>IF(BK6="",0,IF(BK6&gt;=年金収入!$L$10, 年金収入!$K$10,0))</f>
        <v/>
      </c>
      <c r="BL27" s="4" t="str">
        <f>IF(BL6="",0,IF(BL6&gt;=年金収入!$L$10, 年金収入!$K$10,0))</f>
        <v/>
      </c>
      <c r="BM27" s="4" t="str">
        <f>IF(BM6="",0,IF(BM6&gt;=年金収入!$L$10, 年金収入!$K$10,0))</f>
        <v/>
      </c>
      <c r="BN27" s="4" t="str">
        <f>IF(BN6="",0,IF(BN6&gt;=年金収入!$L$10, 年金収入!$K$10,0))</f>
        <v/>
      </c>
      <c r="BO27" s="4" t="str">
        <f>IF(BO6="",0,IF(BO6&gt;=年金収入!$L$10, 年金収入!$K$10,0))</f>
        <v/>
      </c>
      <c r="BP27" s="4" t="str">
        <f>IF(BP6="",0,IF(BP6&gt;=年金収入!$L$10, 年金収入!$K$10,0))</f>
        <v/>
      </c>
      <c r="BQ27" s="4" t="str">
        <f>IF(BQ6="",0,IF(BQ6&gt;=年金収入!$L$10, 年金収入!$K$10,0))</f>
        <v/>
      </c>
      <c r="BR27" s="4" t="str">
        <f>IF(BR6="",0,IF(BR6&gt;=年金収入!$L$10, 年金収入!$K$10,0))</f>
        <v/>
      </c>
      <c r="BS27" s="4" t="str">
        <f>IF(BS6="",0,IF(BS6&gt;=年金収入!$L$10, 年金収入!$K$10,0))</f>
        <v/>
      </c>
      <c r="BT27" s="4" t="str">
        <f>IF(BT6="","",IF(BT6&gt;=配偶者の公的年金!$C$9,配偶者の公的年金!$D$9,""))</f>
        <v/>
      </c>
      <c r="BU27" s="4" t="str">
        <f>IF(BU6="","",IF(BU6&gt;=配偶者の公的年金!$C$9,配偶者の公的年金!$D$9,""))</f>
        <v/>
      </c>
      <c r="BV27" s="4" t="str">
        <f>IF(BV6="","",IF(BV6&gt;=配偶者の公的年金!$C$9,配偶者の公的年金!$D$9,""))</f>
        <v/>
      </c>
      <c r="BW27" s="4" t="str">
        <f>IF(BW6="","",IF(BW6&gt;=配偶者の公的年金!$C$9,配偶者の公的年金!$D$9,""))</f>
        <v/>
      </c>
      <c r="BX27" s="4" t="str">
        <f>IF(BX6="","",IF(BX6&gt;=配偶者の公的年金!$C$9,配偶者の公的年金!$D$9,""))</f>
        <v/>
      </c>
      <c r="BY27" s="4" t="str">
        <f>IF(BY6="","",IF(BY6&gt;=配偶者の公的年金!$C$9,配偶者の公的年金!$D$9,""))</f>
        <v/>
      </c>
      <c r="BZ27" s="4" t="str">
        <f>IF(BZ6="","",IF(BZ6&gt;=配偶者の公的年金!$C$9,配偶者の公的年金!$D$9,""))</f>
        <v/>
      </c>
      <c r="CA27" s="4" t="str">
        <f>IF(CA6="","",IF(CA6&gt;=配偶者の公的年金!$C$9,配偶者の公的年金!$D$9,""))</f>
        <v/>
      </c>
      <c r="CB27" s="4" t="str">
        <f>IF(CB6="","",IF(CB6&gt;=配偶者の公的年金!$C$9,配偶者の公的年金!$D$9,""))</f>
        <v/>
      </c>
      <c r="CC27" s="4" t="str">
        <f>IF(CC6="","",IF(CC6&gt;=配偶者の公的年金!$C$9,配偶者の公的年金!$D$9,""))</f>
        <v/>
      </c>
      <c r="CD27" s="4" t="str">
        <f>IF(CD6="","",IF(CD6&gt;=配偶者の公的年金!$C$9,配偶者の公的年金!$D$9,""))</f>
        <v/>
      </c>
      <c r="CE27" s="4" t="str">
        <f>IF(CE6="","",IF(CE6&gt;=配偶者の公的年金!$C$9,配偶者の公的年金!$D$9,""))</f>
        <v/>
      </c>
      <c r="CF27" s="4" t="str">
        <f>IF(CF6="","",IF(CF6&gt;=配偶者の公的年金!$C$9,配偶者の公的年金!$D$9,""))</f>
        <v/>
      </c>
      <c r="CG27" s="4" t="str">
        <f>IF(CG6="","",IF(CG6&gt;=配偶者の公的年金!$C$9,配偶者の公的年金!$D$9,""))</f>
        <v/>
      </c>
      <c r="CH27" s="4" t="str">
        <f>IF(CH6="","",IF(CH6&gt;=配偶者の公的年金!$C$9,配偶者の公的年金!$D$9,""))</f>
        <v/>
      </c>
      <c r="CI27" s="4" t="str">
        <f>IF(CI6="","",IF(CI6&gt;=配偶者の公的年金!$C$9,配偶者の公的年金!$D$9,""))</f>
        <v/>
      </c>
      <c r="CJ27" s="4" t="str">
        <f>IF(CJ6="","",IF(CJ6&gt;=配偶者の公的年金!$C$9,配偶者の公的年金!$D$9,""))</f>
        <v/>
      </c>
      <c r="CK27" s="4" t="str">
        <f>IF(CK6="","",IF(CK6&gt;=配偶者の公的年金!$C$9,配偶者の公的年金!$D$9,""))</f>
        <v/>
      </c>
      <c r="CL27" s="4" t="str">
        <f>IF(CL6="","",IF(CL6&gt;=配偶者の公的年金!$C$9,配偶者の公的年金!$D$9,""))</f>
        <v/>
      </c>
      <c r="CM27" s="4" t="str">
        <f>IF(CM6="","",IF(CM6&gt;=配偶者の公的年金!$C$9,配偶者の公的年金!$D$9,""))</f>
        <v/>
      </c>
      <c r="CN27" s="4" t="str">
        <f>IF(CN6="","",IF(CN6&gt;=配偶者の公的年金!$C$9,配偶者の公的年金!$D$9,""))</f>
        <v/>
      </c>
      <c r="CO27" s="4" t="str">
        <f>IF(CO6="","",IF(CO6&gt;=配偶者の公的年金!$C$9,配偶者の公的年金!$D$9,""))</f>
        <v/>
      </c>
      <c r="CP27" s="4" t="str">
        <f>IF(CP6="","",IF(CP6&gt;=配偶者の公的年金!$C$9,配偶者の公的年金!$D$9,""))</f>
        <v/>
      </c>
      <c r="CQ27" s="4" t="str">
        <f>IF(CQ6="","",IF(CQ6&gt;=配偶者の公的年金!$C$9,配偶者の公的年金!$D$9,""))</f>
        <v/>
      </c>
      <c r="CR27" s="4" t="str">
        <f>IF(CR6="","",IF(CR6&gt;=配偶者の公的年金!$C$9,配偶者の公的年金!$D$9,""))</f>
        <v/>
      </c>
      <c r="CS27" s="4" t="str">
        <f>IF(CS6="","",IF(CS6&gt;=配偶者の公的年金!$C$9,配偶者の公的年金!$D$9,""))</f>
        <v/>
      </c>
      <c r="CT27" s="4" t="str">
        <f>IF(CT6="","",IF(CT6&gt;=配偶者の公的年金!$C$9,配偶者の公的年金!$D$9,""))</f>
        <v/>
      </c>
      <c r="CU27" s="4" t="str">
        <f>IF(CU6="","",IF(CU6&gt;=配偶者の公的年金!$C$9,配偶者の公的年金!$D$9,""))</f>
        <v/>
      </c>
      <c r="CV27" s="4" t="str">
        <f>IF(CV6="","",IF(CV6&gt;=配偶者の公的年金!$C$9,配偶者の公的年金!$D$9,""))</f>
        <v/>
      </c>
      <c r="CW27" s="4" t="str">
        <f>IF(CW6="","",IF(CW6&gt;=配偶者の公的年金!$C$9,配偶者の公的年金!$D$9,""))</f>
        <v/>
      </c>
      <c r="CX27" s="4" t="str">
        <f>IF(CX6="","",IF(CX6&gt;=配偶者の公的年金!$C$9,配偶者の公的年金!$D$9,""))</f>
        <v/>
      </c>
      <c r="CY27" s="4" t="str">
        <f>IF(CY6="","",IF(CY6&gt;=配偶者の公的年金!$C$9,配偶者の公的年金!$D$9,""))</f>
        <v/>
      </c>
      <c r="CZ27" s="4" t="str">
        <f>IF(CZ6="","",IF(CZ6&gt;=配偶者の公的年金!$C$9,配偶者の公的年金!$D$9,""))</f>
        <v/>
      </c>
      <c r="DA27" s="4" t="str">
        <f>IF(DA6="","",IF(DA6&gt;=配偶者の公的年金!$C$9,配偶者の公的年金!$D$9,""))</f>
        <v/>
      </c>
      <c r="DB27" s="4" t="str">
        <f>IF(DB6="","",IF(DB6&gt;=配偶者の公的年金!$C$9,配偶者の公的年金!$D$9,""))</f>
        <v/>
      </c>
      <c r="DC27" s="210">
        <f t="shared" si="14"/>
        <v>0</v>
      </c>
      <c r="DD27" s="210">
        <f>SUM(DC22:DC27)</f>
        <v>11956</v>
      </c>
      <c r="DE27" s="1" t="s">
        <v>431</v>
      </c>
    </row>
    <row r="28" spans="2:116" ht="24" customHeight="1">
      <c r="B28" s="543"/>
      <c r="C28" s="371" t="s">
        <v>641</v>
      </c>
      <c r="D28" s="372"/>
      <c r="E28" s="373" t="s">
        <v>644</v>
      </c>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v>19</v>
      </c>
      <c r="AK28" s="374"/>
      <c r="AL28" s="374"/>
      <c r="AM28" s="374"/>
      <c r="AN28" s="374"/>
      <c r="AO28" s="374"/>
      <c r="AP28" s="374"/>
      <c r="AQ28" s="374"/>
      <c r="AR28" s="374"/>
      <c r="AS28" s="374"/>
      <c r="AT28" s="374"/>
      <c r="AU28" s="374"/>
      <c r="AV28" s="374"/>
      <c r="AW28" s="374"/>
      <c r="AX28" s="374"/>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210">
        <f t="shared" ref="DC28:DC31" si="15">SUM(F28:BS28)</f>
        <v>19</v>
      </c>
      <c r="DD28" s="1" t="s">
        <v>433</v>
      </c>
    </row>
    <row r="29" spans="2:116" ht="24" customHeight="1">
      <c r="B29" s="543"/>
      <c r="C29" s="375" t="s">
        <v>649</v>
      </c>
      <c r="D29" s="376"/>
      <c r="E29" s="377" t="s">
        <v>644</v>
      </c>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210">
        <f t="shared" si="15"/>
        <v>0</v>
      </c>
    </row>
    <row r="30" spans="2:116" ht="24" customHeight="1" thickBot="1">
      <c r="B30" s="543"/>
      <c r="C30" s="379" t="s">
        <v>650</v>
      </c>
      <c r="D30" s="380"/>
      <c r="E30" s="373" t="s">
        <v>644</v>
      </c>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210">
        <f t="shared" si="15"/>
        <v>0</v>
      </c>
      <c r="DF30" s="343" t="s">
        <v>419</v>
      </c>
      <c r="DG30" s="344" t="s">
        <v>430</v>
      </c>
      <c r="DH30" s="352">
        <f>DH19+DH23-DH40</f>
        <v>-28745</v>
      </c>
    </row>
    <row r="31" spans="2:116" ht="24" hidden="1" customHeight="1">
      <c r="B31" s="543"/>
      <c r="C31" s="82" t="s">
        <v>107</v>
      </c>
      <c r="D31" s="78"/>
      <c r="E31" s="83">
        <v>0</v>
      </c>
      <c r="F31" s="11">
        <f>D46*$E$31</f>
        <v>0</v>
      </c>
      <c r="G31" s="11">
        <f t="shared" ref="G31:Z31" si="16">F46*$E$31</f>
        <v>0</v>
      </c>
      <c r="H31" s="11">
        <f t="shared" si="16"/>
        <v>0</v>
      </c>
      <c r="I31" s="11">
        <f t="shared" si="16"/>
        <v>0</v>
      </c>
      <c r="J31" s="11">
        <f t="shared" si="16"/>
        <v>0</v>
      </c>
      <c r="K31" s="11">
        <f t="shared" si="16"/>
        <v>0</v>
      </c>
      <c r="L31" s="11">
        <f t="shared" si="16"/>
        <v>0</v>
      </c>
      <c r="M31" s="11">
        <f t="shared" si="16"/>
        <v>0</v>
      </c>
      <c r="N31" s="11">
        <f t="shared" si="16"/>
        <v>0</v>
      </c>
      <c r="O31" s="11">
        <f t="shared" si="16"/>
        <v>0</v>
      </c>
      <c r="P31" s="11">
        <f t="shared" si="16"/>
        <v>0</v>
      </c>
      <c r="Q31" s="11">
        <f t="shared" si="16"/>
        <v>0</v>
      </c>
      <c r="R31" s="11">
        <f t="shared" si="16"/>
        <v>0</v>
      </c>
      <c r="S31" s="11">
        <f t="shared" si="16"/>
        <v>0</v>
      </c>
      <c r="T31" s="11">
        <f t="shared" si="16"/>
        <v>0</v>
      </c>
      <c r="U31" s="11">
        <f t="shared" si="16"/>
        <v>0</v>
      </c>
      <c r="V31" s="11">
        <f>U46*$E$31</f>
        <v>0</v>
      </c>
      <c r="W31" s="11">
        <f t="shared" si="16"/>
        <v>0</v>
      </c>
      <c r="X31" s="11">
        <f t="shared" si="16"/>
        <v>0</v>
      </c>
      <c r="Y31" s="11">
        <f t="shared" si="16"/>
        <v>0</v>
      </c>
      <c r="Z31" s="11">
        <f t="shared" si="16"/>
        <v>0</v>
      </c>
      <c r="AA31" s="11">
        <f t="shared" ref="AA31" si="17">Z46*$E$31</f>
        <v>0</v>
      </c>
      <c r="AB31" s="11">
        <f>AA46*$E$31</f>
        <v>0</v>
      </c>
      <c r="AC31" s="11">
        <f t="shared" ref="AC31" si="18">AB46*$E$31</f>
        <v>0</v>
      </c>
      <c r="AD31" s="11">
        <f t="shared" ref="AD31" si="19">AC46*$E$31</f>
        <v>0</v>
      </c>
      <c r="AE31" s="11">
        <f t="shared" ref="AE31" si="20">AD46*$E$31</f>
        <v>0</v>
      </c>
      <c r="AF31" s="11">
        <f t="shared" ref="AF31" si="21">AE46*$E$31</f>
        <v>0</v>
      </c>
      <c r="AG31" s="11">
        <f t="shared" ref="AG31" si="22">AF46*$E$31</f>
        <v>0</v>
      </c>
      <c r="AH31" s="11">
        <f t="shared" ref="AH31" si="23">AG46*$E$31</f>
        <v>0</v>
      </c>
      <c r="AI31" s="11">
        <f t="shared" ref="AI31" si="24">AH46*$E$31</f>
        <v>0</v>
      </c>
      <c r="AJ31" s="11">
        <f t="shared" ref="AJ31" si="25">AI46*$E$31</f>
        <v>0</v>
      </c>
      <c r="AK31" s="11">
        <f t="shared" ref="AK31" si="26">AJ46*$E$31</f>
        <v>0</v>
      </c>
      <c r="AL31" s="11">
        <f t="shared" ref="AL31" si="27">AK46*$E$31</f>
        <v>0</v>
      </c>
      <c r="AM31" s="11">
        <f t="shared" ref="AM31" si="28">AL46*$E$31</f>
        <v>0</v>
      </c>
      <c r="AN31" s="11">
        <f t="shared" ref="AN31" si="29">AM46*$E$31</f>
        <v>0</v>
      </c>
      <c r="AO31" s="11">
        <f t="shared" ref="AO31" si="30">AN46*$E$31</f>
        <v>0</v>
      </c>
      <c r="AP31" s="11">
        <f t="shared" ref="AP31" si="31">AO46*$E$31</f>
        <v>0</v>
      </c>
      <c r="AQ31" s="11">
        <f t="shared" ref="AQ31" si="32">AP46*$E$31</f>
        <v>0</v>
      </c>
      <c r="AR31" s="11">
        <f t="shared" ref="AR31" si="33">AQ46*$E$31</f>
        <v>0</v>
      </c>
      <c r="AS31" s="11">
        <f t="shared" ref="AS31" si="34">AR46*$E$31</f>
        <v>0</v>
      </c>
      <c r="AT31" s="11">
        <f t="shared" ref="AT31" si="35">AS46*$E$31</f>
        <v>0</v>
      </c>
      <c r="AU31" s="11">
        <f t="shared" ref="AU31" si="36">AT46*$E$31</f>
        <v>0</v>
      </c>
      <c r="AV31" s="11">
        <f t="shared" ref="AV31" si="37">AU46*$E$31</f>
        <v>0</v>
      </c>
      <c r="AW31" s="11">
        <f t="shared" ref="AW31" si="38">AV46*$E$31</f>
        <v>0</v>
      </c>
      <c r="AX31" s="11">
        <f t="shared" ref="AX31" si="39">AW46*$E$31</f>
        <v>0</v>
      </c>
      <c r="AY31" s="11">
        <f t="shared" ref="AY31" si="40">AX46*$E$31</f>
        <v>0</v>
      </c>
      <c r="AZ31" s="11">
        <f t="shared" ref="AZ31" si="41">AY46*$E$31</f>
        <v>0</v>
      </c>
      <c r="BA31" s="11">
        <f t="shared" ref="BA31" si="42">AZ46*$E$31</f>
        <v>0</v>
      </c>
      <c r="BB31" s="11">
        <f t="shared" ref="BB31" si="43">BA46*$E$31</f>
        <v>0</v>
      </c>
      <c r="BC31" s="11">
        <f t="shared" ref="BC31" si="44">BB46*$E$31</f>
        <v>0</v>
      </c>
      <c r="BD31" s="11">
        <f t="shared" ref="BD31" si="45">BC46*$E$31</f>
        <v>0</v>
      </c>
      <c r="BE31" s="11">
        <f t="shared" ref="BE31" si="46">BD46*$E$31</f>
        <v>0</v>
      </c>
      <c r="BF31" s="11">
        <f t="shared" ref="BF31" si="47">BE46*$E$31</f>
        <v>0</v>
      </c>
      <c r="BG31" s="11">
        <f t="shared" ref="BG31" si="48">BF46*$E$31</f>
        <v>0</v>
      </c>
      <c r="BH31" s="11">
        <f t="shared" ref="BH31" si="49">BG46*$E$31</f>
        <v>0</v>
      </c>
      <c r="BI31" s="11">
        <f t="shared" ref="BI31" si="50">BH46*$E$31</f>
        <v>0</v>
      </c>
      <c r="BJ31" s="11">
        <f t="shared" ref="BJ31" si="51">BI46*$E$31</f>
        <v>0</v>
      </c>
      <c r="BK31" s="11">
        <f t="shared" ref="BK31" si="52">BJ46*$E$31</f>
        <v>0</v>
      </c>
      <c r="BL31" s="11">
        <f t="shared" ref="BL31" si="53">BK46*$E$31</f>
        <v>0</v>
      </c>
      <c r="BM31" s="11">
        <f t="shared" ref="BM31" si="54">BL46*$E$31</f>
        <v>0</v>
      </c>
      <c r="BN31" s="11">
        <f t="shared" ref="BN31" si="55">BM46*$E$31</f>
        <v>0</v>
      </c>
      <c r="BO31" s="11">
        <f t="shared" ref="BO31" si="56">BN46*$E$31</f>
        <v>0</v>
      </c>
      <c r="BP31" s="11">
        <f t="shared" ref="BP31" si="57">BO46*$E$31</f>
        <v>0</v>
      </c>
      <c r="BQ31" s="11">
        <f t="shared" ref="BQ31" si="58">BP46*$E$31</f>
        <v>0</v>
      </c>
      <c r="BR31" s="11">
        <f t="shared" ref="BR31" si="59">BQ46*$E$31</f>
        <v>0</v>
      </c>
      <c r="BS31" s="11">
        <f t="shared" ref="BS31" si="60">BR46*$E$31</f>
        <v>0</v>
      </c>
      <c r="BT31" s="11">
        <f t="shared" ref="BT31" si="61">BS46*$E$31</f>
        <v>0</v>
      </c>
      <c r="BU31" s="11" t="e">
        <f t="shared" ref="BU31" si="62">BT46*$E$31</f>
        <v>#VALUE!</v>
      </c>
      <c r="BV31" s="11" t="e">
        <f t="shared" ref="BV31" si="63">BU46*$E$31</f>
        <v>#VALUE!</v>
      </c>
      <c r="BW31" s="11" t="e">
        <f t="shared" ref="BW31" si="64">BV46*$E$31</f>
        <v>#VALUE!</v>
      </c>
      <c r="BX31" s="11" t="e">
        <f t="shared" ref="BX31" si="65">BW46*$E$31</f>
        <v>#VALUE!</v>
      </c>
      <c r="BY31" s="11" t="e">
        <f t="shared" ref="BY31" si="66">BX46*$E$31</f>
        <v>#VALUE!</v>
      </c>
      <c r="BZ31" s="11" t="e">
        <f t="shared" ref="BZ31" si="67">BY46*$E$31</f>
        <v>#VALUE!</v>
      </c>
      <c r="CA31" s="11" t="e">
        <f t="shared" ref="CA31" si="68">BZ46*$E$31</f>
        <v>#VALUE!</v>
      </c>
      <c r="CB31" s="11" t="e">
        <f t="shared" ref="CB31" si="69">CA46*$E$31</f>
        <v>#VALUE!</v>
      </c>
      <c r="CC31" s="11" t="e">
        <f t="shared" ref="CC31" si="70">CB46*$E$31</f>
        <v>#VALUE!</v>
      </c>
      <c r="CD31" s="11" t="e">
        <f t="shared" ref="CD31" si="71">CC46*$E$31</f>
        <v>#VALUE!</v>
      </c>
      <c r="CE31" s="11" t="e">
        <f t="shared" ref="CE31" si="72">CD46*$E$31</f>
        <v>#VALUE!</v>
      </c>
      <c r="CF31" s="11" t="e">
        <f t="shared" ref="CF31" si="73">CE46*$E$31</f>
        <v>#VALUE!</v>
      </c>
      <c r="CG31" s="11" t="e">
        <f t="shared" ref="CG31" si="74">CF46*$E$31</f>
        <v>#VALUE!</v>
      </c>
      <c r="CH31" s="11" t="e">
        <f t="shared" ref="CH31" si="75">CG46*$E$31</f>
        <v>#VALUE!</v>
      </c>
      <c r="CI31" s="11" t="e">
        <f t="shared" ref="CI31" si="76">CH46*$E$31</f>
        <v>#VALUE!</v>
      </c>
      <c r="CJ31" s="11" t="e">
        <f t="shared" ref="CJ31" si="77">CI46*$E$31</f>
        <v>#VALUE!</v>
      </c>
      <c r="CK31" s="11" t="e">
        <f t="shared" ref="CK31" si="78">CJ46*$E$31</f>
        <v>#VALUE!</v>
      </c>
      <c r="CL31" s="11" t="e">
        <f t="shared" ref="CL31" si="79">CK46*$E$31</f>
        <v>#VALUE!</v>
      </c>
      <c r="CM31" s="11" t="e">
        <f t="shared" ref="CM31" si="80">CL46*$E$31</f>
        <v>#VALUE!</v>
      </c>
      <c r="CN31" s="11" t="e">
        <f t="shared" ref="CN31" si="81">CM46*$E$31</f>
        <v>#VALUE!</v>
      </c>
      <c r="CO31" s="11" t="e">
        <f t="shared" ref="CO31" si="82">CN46*$E$31</f>
        <v>#VALUE!</v>
      </c>
      <c r="CP31" s="11" t="e">
        <f t="shared" ref="CP31" si="83">CO46*$E$31</f>
        <v>#VALUE!</v>
      </c>
      <c r="CQ31" s="11" t="e">
        <f t="shared" ref="CQ31" si="84">CP46*$E$31</f>
        <v>#VALUE!</v>
      </c>
      <c r="CR31" s="11" t="e">
        <f t="shared" ref="CR31" si="85">CQ46*$E$31</f>
        <v>#VALUE!</v>
      </c>
      <c r="CS31" s="11" t="e">
        <f t="shared" ref="CS31" si="86">CR46*$E$31</f>
        <v>#VALUE!</v>
      </c>
      <c r="CT31" s="11" t="e">
        <f t="shared" ref="CT31" si="87">CS46*$E$31</f>
        <v>#VALUE!</v>
      </c>
      <c r="CU31" s="11" t="e">
        <f t="shared" ref="CU31" si="88">CT46*$E$31</f>
        <v>#VALUE!</v>
      </c>
      <c r="CV31" s="11" t="e">
        <f t="shared" ref="CV31" si="89">CU46*$E$31</f>
        <v>#VALUE!</v>
      </c>
      <c r="CW31" s="11" t="e">
        <f t="shared" ref="CW31" si="90">CV46*$E$31</f>
        <v>#VALUE!</v>
      </c>
      <c r="CX31" s="11" t="e">
        <f t="shared" ref="CX31" si="91">CW46*$E$31</f>
        <v>#VALUE!</v>
      </c>
      <c r="CY31" s="11" t="e">
        <f t="shared" ref="CY31" si="92">CX46*$E$31</f>
        <v>#VALUE!</v>
      </c>
      <c r="CZ31" s="11" t="e">
        <f t="shared" ref="CZ31" si="93">CY46*$E$31</f>
        <v>#VALUE!</v>
      </c>
      <c r="DA31" s="11" t="e">
        <f t="shared" ref="DA31" si="94">CZ46*$E$31</f>
        <v>#VALUE!</v>
      </c>
      <c r="DB31" s="11" t="e">
        <f t="shared" ref="DB31" si="95">DA46*$E$31</f>
        <v>#VALUE!</v>
      </c>
      <c r="DC31" s="210">
        <f t="shared" si="15"/>
        <v>0</v>
      </c>
    </row>
    <row r="32" spans="2:116" ht="24" customHeight="1" thickBot="1">
      <c r="B32" s="545"/>
      <c r="C32" s="492" t="s">
        <v>7</v>
      </c>
      <c r="D32" s="493"/>
      <c r="E32" s="494"/>
      <c r="F32" s="12">
        <f>IF(F5="","",SUM(F18:F30))</f>
        <v>500</v>
      </c>
      <c r="G32" s="12">
        <f>IF(G5="","",SUM(G18:G30))</f>
        <v>500</v>
      </c>
      <c r="H32" s="12">
        <f t="shared" ref="H32:BS32" si="96">IF(H5="","",SUM(H18:H30))</f>
        <v>500</v>
      </c>
      <c r="I32" s="12">
        <f t="shared" si="96"/>
        <v>500</v>
      </c>
      <c r="J32" s="12">
        <f t="shared" si="96"/>
        <v>500</v>
      </c>
      <c r="K32" s="12">
        <f t="shared" si="96"/>
        <v>500</v>
      </c>
      <c r="L32" s="12">
        <f t="shared" si="96"/>
        <v>580</v>
      </c>
      <c r="M32" s="12">
        <f t="shared" si="96"/>
        <v>580</v>
      </c>
      <c r="N32" s="12">
        <f t="shared" si="96"/>
        <v>580</v>
      </c>
      <c r="O32" s="12">
        <f t="shared" si="96"/>
        <v>580</v>
      </c>
      <c r="P32" s="12">
        <f t="shared" si="96"/>
        <v>580</v>
      </c>
      <c r="Q32" s="12">
        <f t="shared" si="96"/>
        <v>580</v>
      </c>
      <c r="R32" s="12">
        <f t="shared" si="96"/>
        <v>580</v>
      </c>
      <c r="S32" s="12">
        <f t="shared" si="96"/>
        <v>580</v>
      </c>
      <c r="T32" s="12">
        <f t="shared" si="96"/>
        <v>580</v>
      </c>
      <c r="U32" s="12">
        <f t="shared" si="96"/>
        <v>580</v>
      </c>
      <c r="V32" s="12">
        <f t="shared" si="96"/>
        <v>660</v>
      </c>
      <c r="W32" s="12">
        <f t="shared" si="96"/>
        <v>660</v>
      </c>
      <c r="X32" s="12">
        <f t="shared" si="96"/>
        <v>660</v>
      </c>
      <c r="Y32" s="12">
        <f t="shared" si="96"/>
        <v>660</v>
      </c>
      <c r="Z32" s="12">
        <f t="shared" si="96"/>
        <v>660</v>
      </c>
      <c r="AA32" s="12">
        <f t="shared" si="96"/>
        <v>740</v>
      </c>
      <c r="AB32" s="12">
        <f t="shared" si="96"/>
        <v>740</v>
      </c>
      <c r="AC32" s="12">
        <f t="shared" si="96"/>
        <v>740</v>
      </c>
      <c r="AD32" s="12">
        <f t="shared" si="96"/>
        <v>740</v>
      </c>
      <c r="AE32" s="12">
        <f t="shared" si="96"/>
        <v>440</v>
      </c>
      <c r="AF32" s="12">
        <f t="shared" si="96"/>
        <v>440</v>
      </c>
      <c r="AG32" s="12">
        <f t="shared" si="96"/>
        <v>440</v>
      </c>
      <c r="AH32" s="12">
        <f t="shared" si="96"/>
        <v>440</v>
      </c>
      <c r="AI32" s="12">
        <f t="shared" si="96"/>
        <v>440</v>
      </c>
      <c r="AJ32" s="12">
        <f t="shared" si="96"/>
        <v>420</v>
      </c>
      <c r="AK32" s="12">
        <f t="shared" si="96"/>
        <v>401</v>
      </c>
      <c r="AL32" s="12">
        <f t="shared" si="96"/>
        <v>381</v>
      </c>
      <c r="AM32" s="12">
        <f t="shared" si="96"/>
        <v>381</v>
      </c>
      <c r="AN32" s="12">
        <f t="shared" si="96"/>
        <v>381</v>
      </c>
      <c r="AO32" s="12">
        <f t="shared" si="96"/>
        <v>381</v>
      </c>
      <c r="AP32" s="12">
        <f t="shared" si="96"/>
        <v>381</v>
      </c>
      <c r="AQ32" s="12">
        <f t="shared" si="96"/>
        <v>381</v>
      </c>
      <c r="AR32" s="12">
        <f t="shared" si="96"/>
        <v>381</v>
      </c>
      <c r="AS32" s="12">
        <f t="shared" si="96"/>
        <v>381</v>
      </c>
      <c r="AT32" s="12">
        <f t="shared" si="96"/>
        <v>381</v>
      </c>
      <c r="AU32" s="12">
        <f t="shared" si="96"/>
        <v>381</v>
      </c>
      <c r="AV32" s="12">
        <f t="shared" si="96"/>
        <v>381</v>
      </c>
      <c r="AW32" s="12">
        <f t="shared" si="96"/>
        <v>381</v>
      </c>
      <c r="AX32" s="12">
        <f t="shared" si="96"/>
        <v>381</v>
      </c>
      <c r="AY32" s="12">
        <f t="shared" si="96"/>
        <v>281</v>
      </c>
      <c r="AZ32" s="12">
        <f t="shared" si="96"/>
        <v>281</v>
      </c>
      <c r="BA32" s="12">
        <f t="shared" si="96"/>
        <v>281</v>
      </c>
      <c r="BB32" s="12">
        <f t="shared" si="96"/>
        <v>281</v>
      </c>
      <c r="BC32" s="12">
        <f t="shared" si="96"/>
        <v>281</v>
      </c>
      <c r="BD32" s="12">
        <f t="shared" si="96"/>
        <v>281</v>
      </c>
      <c r="BE32" s="12">
        <f t="shared" si="96"/>
        <v>281</v>
      </c>
      <c r="BF32" s="12">
        <f t="shared" si="96"/>
        <v>281</v>
      </c>
      <c r="BG32" s="12">
        <f t="shared" si="96"/>
        <v>281</v>
      </c>
      <c r="BH32" s="12">
        <f t="shared" si="96"/>
        <v>281</v>
      </c>
      <c r="BI32" s="12">
        <f t="shared" si="96"/>
        <v>281</v>
      </c>
      <c r="BJ32" s="12">
        <f t="shared" si="96"/>
        <v>281</v>
      </c>
      <c r="BK32" s="12">
        <f t="shared" si="96"/>
        <v>281</v>
      </c>
      <c r="BL32" s="12">
        <f t="shared" si="96"/>
        <v>281</v>
      </c>
      <c r="BM32" s="12">
        <f t="shared" si="96"/>
        <v>281</v>
      </c>
      <c r="BN32" s="12">
        <f t="shared" si="96"/>
        <v>281</v>
      </c>
      <c r="BO32" s="12">
        <f t="shared" si="96"/>
        <v>281</v>
      </c>
      <c r="BP32" s="12">
        <f t="shared" si="96"/>
        <v>281</v>
      </c>
      <c r="BQ32" s="12">
        <f t="shared" si="96"/>
        <v>281</v>
      </c>
      <c r="BR32" s="12">
        <f t="shared" si="96"/>
        <v>281</v>
      </c>
      <c r="BS32" s="12">
        <f t="shared" si="96"/>
        <v>281</v>
      </c>
      <c r="BT32" s="12" t="str">
        <f t="shared" ref="BT32:DL32" si="97">IF(BT5="","",SUM(BT18:BT30))</f>
        <v/>
      </c>
      <c r="BU32" s="12" t="str">
        <f t="shared" si="97"/>
        <v/>
      </c>
      <c r="BV32" s="12" t="str">
        <f t="shared" si="97"/>
        <v/>
      </c>
      <c r="BW32" s="12" t="str">
        <f t="shared" si="97"/>
        <v/>
      </c>
      <c r="BX32" s="12" t="str">
        <f t="shared" si="97"/>
        <v/>
      </c>
      <c r="BY32" s="12" t="str">
        <f t="shared" si="97"/>
        <v/>
      </c>
      <c r="BZ32" s="12" t="str">
        <f t="shared" si="97"/>
        <v/>
      </c>
      <c r="CA32" s="12" t="str">
        <f t="shared" si="97"/>
        <v/>
      </c>
      <c r="CB32" s="12" t="str">
        <f t="shared" si="97"/>
        <v/>
      </c>
      <c r="CC32" s="12" t="str">
        <f t="shared" si="97"/>
        <v/>
      </c>
      <c r="CD32" s="12" t="str">
        <f t="shared" si="97"/>
        <v/>
      </c>
      <c r="CE32" s="12" t="str">
        <f t="shared" si="97"/>
        <v/>
      </c>
      <c r="CF32" s="12" t="str">
        <f t="shared" si="97"/>
        <v/>
      </c>
      <c r="CG32" s="12" t="str">
        <f t="shared" si="97"/>
        <v/>
      </c>
      <c r="CH32" s="12" t="str">
        <f t="shared" si="97"/>
        <v/>
      </c>
      <c r="CI32" s="12" t="str">
        <f t="shared" si="97"/>
        <v/>
      </c>
      <c r="CJ32" s="12" t="str">
        <f t="shared" si="97"/>
        <v/>
      </c>
      <c r="CK32" s="12" t="str">
        <f t="shared" si="97"/>
        <v/>
      </c>
      <c r="CL32" s="12" t="str">
        <f t="shared" si="97"/>
        <v/>
      </c>
      <c r="CM32" s="12" t="str">
        <f t="shared" si="97"/>
        <v/>
      </c>
      <c r="CN32" s="12" t="str">
        <f t="shared" si="97"/>
        <v/>
      </c>
      <c r="CO32" s="12" t="str">
        <f t="shared" si="97"/>
        <v/>
      </c>
      <c r="CP32" s="12" t="str">
        <f t="shared" si="97"/>
        <v/>
      </c>
      <c r="CQ32" s="12" t="str">
        <f t="shared" si="97"/>
        <v/>
      </c>
      <c r="CR32" s="12" t="str">
        <f t="shared" si="97"/>
        <v/>
      </c>
      <c r="CS32" s="12" t="str">
        <f t="shared" si="97"/>
        <v/>
      </c>
      <c r="CT32" s="12" t="str">
        <f t="shared" si="97"/>
        <v/>
      </c>
      <c r="CU32" s="12" t="str">
        <f t="shared" si="97"/>
        <v/>
      </c>
      <c r="CV32" s="12" t="str">
        <f t="shared" si="97"/>
        <v/>
      </c>
      <c r="CW32" s="12" t="str">
        <f t="shared" si="97"/>
        <v/>
      </c>
      <c r="CX32" s="12" t="str">
        <f t="shared" si="97"/>
        <v/>
      </c>
      <c r="CY32" s="12" t="str">
        <f t="shared" si="97"/>
        <v/>
      </c>
      <c r="CZ32" s="12" t="str">
        <f t="shared" si="97"/>
        <v/>
      </c>
      <c r="DA32" s="12" t="str">
        <f t="shared" si="97"/>
        <v/>
      </c>
      <c r="DB32" s="12" t="str">
        <f t="shared" si="97"/>
        <v/>
      </c>
      <c r="DC32" s="12" t="str">
        <f t="shared" si="97"/>
        <v/>
      </c>
      <c r="DD32" s="12" t="str">
        <f t="shared" si="97"/>
        <v/>
      </c>
      <c r="DE32" s="12" t="str">
        <f t="shared" si="97"/>
        <v/>
      </c>
      <c r="DF32" s="12" t="str">
        <f t="shared" si="97"/>
        <v/>
      </c>
      <c r="DG32" s="12" t="str">
        <f t="shared" si="97"/>
        <v/>
      </c>
      <c r="DH32" s="12" t="str">
        <f t="shared" si="97"/>
        <v/>
      </c>
      <c r="DI32" s="12" t="str">
        <f t="shared" si="97"/>
        <v/>
      </c>
      <c r="DJ32" s="12" t="str">
        <f t="shared" si="97"/>
        <v/>
      </c>
      <c r="DK32" s="12" t="str">
        <f t="shared" si="97"/>
        <v/>
      </c>
      <c r="DL32" s="12" t="str">
        <f t="shared" si="97"/>
        <v/>
      </c>
    </row>
    <row r="33" spans="2:118" ht="24" customHeight="1" thickTop="1">
      <c r="B33" s="532" t="s">
        <v>411</v>
      </c>
      <c r="C33" s="381" t="s">
        <v>389</v>
      </c>
      <c r="D33" s="380"/>
      <c r="E33" s="373" t="s">
        <v>643</v>
      </c>
      <c r="F33" s="382">
        <v>300</v>
      </c>
      <c r="G33" s="382">
        <v>300</v>
      </c>
      <c r="H33" s="383">
        <v>300</v>
      </c>
      <c r="I33" s="383">
        <v>300</v>
      </c>
      <c r="J33" s="383">
        <v>300</v>
      </c>
      <c r="K33" s="383">
        <v>300</v>
      </c>
      <c r="L33" s="383">
        <v>300</v>
      </c>
      <c r="M33" s="383">
        <v>300</v>
      </c>
      <c r="N33" s="383">
        <v>300</v>
      </c>
      <c r="O33" s="383">
        <v>300</v>
      </c>
      <c r="P33" s="383">
        <v>300</v>
      </c>
      <c r="Q33" s="383">
        <v>300</v>
      </c>
      <c r="R33" s="383">
        <v>300</v>
      </c>
      <c r="S33" s="383">
        <v>300</v>
      </c>
      <c r="T33" s="383">
        <v>300</v>
      </c>
      <c r="U33" s="383">
        <v>300</v>
      </c>
      <c r="V33" s="383">
        <v>300</v>
      </c>
      <c r="W33" s="383">
        <v>300</v>
      </c>
      <c r="X33" s="383">
        <v>298</v>
      </c>
      <c r="Y33" s="383">
        <v>298</v>
      </c>
      <c r="Z33" s="382">
        <v>298</v>
      </c>
      <c r="AA33" s="382">
        <v>298</v>
      </c>
      <c r="AB33" s="382">
        <v>298</v>
      </c>
      <c r="AC33" s="382">
        <v>298</v>
      </c>
      <c r="AD33" s="382">
        <v>265</v>
      </c>
      <c r="AE33" s="382">
        <v>265</v>
      </c>
      <c r="AF33" s="382">
        <v>265</v>
      </c>
      <c r="AG33" s="382">
        <v>265</v>
      </c>
      <c r="AH33" s="382">
        <v>265</v>
      </c>
      <c r="AI33" s="382">
        <v>265</v>
      </c>
      <c r="AJ33" s="382">
        <v>254</v>
      </c>
      <c r="AK33" s="382">
        <v>254</v>
      </c>
      <c r="AL33" s="382">
        <v>254</v>
      </c>
      <c r="AM33" s="382">
        <v>254</v>
      </c>
      <c r="AN33" s="382">
        <v>254</v>
      </c>
      <c r="AO33" s="382">
        <v>254</v>
      </c>
      <c r="AP33" s="382">
        <v>254</v>
      </c>
      <c r="AQ33" s="382">
        <v>254</v>
      </c>
      <c r="AR33" s="382">
        <v>254</v>
      </c>
      <c r="AS33" s="382">
        <v>254</v>
      </c>
      <c r="AT33" s="382">
        <v>254</v>
      </c>
      <c r="AU33" s="382">
        <v>254</v>
      </c>
      <c r="AV33" s="382">
        <v>254</v>
      </c>
      <c r="AW33" s="382">
        <v>254</v>
      </c>
      <c r="AX33" s="382">
        <v>254</v>
      </c>
      <c r="AY33" s="382">
        <v>254</v>
      </c>
      <c r="AZ33" s="382">
        <v>254</v>
      </c>
      <c r="BA33" s="382">
        <v>254</v>
      </c>
      <c r="BB33" s="382">
        <v>254</v>
      </c>
      <c r="BC33" s="382">
        <v>254</v>
      </c>
      <c r="BD33" s="382">
        <v>254</v>
      </c>
      <c r="BE33" s="382">
        <v>254</v>
      </c>
      <c r="BF33" s="382">
        <v>254</v>
      </c>
      <c r="BG33" s="382">
        <v>254</v>
      </c>
      <c r="BH33" s="382">
        <v>254</v>
      </c>
      <c r="BI33" s="382">
        <v>254</v>
      </c>
      <c r="BJ33" s="382">
        <v>254</v>
      </c>
      <c r="BK33" s="382">
        <v>254</v>
      </c>
      <c r="BL33" s="382">
        <v>254</v>
      </c>
      <c r="BM33" s="382">
        <v>254</v>
      </c>
      <c r="BN33" s="382">
        <v>254</v>
      </c>
      <c r="BO33" s="382">
        <v>254</v>
      </c>
      <c r="BP33" s="382">
        <v>254</v>
      </c>
      <c r="BQ33" s="382">
        <v>254</v>
      </c>
      <c r="BR33" s="382">
        <v>254</v>
      </c>
      <c r="BS33" s="382">
        <v>254</v>
      </c>
      <c r="BT33" s="353"/>
      <c r="BU33" s="353"/>
      <c r="BV33" s="353"/>
      <c r="BW33" s="353">
        <v>300</v>
      </c>
      <c r="BX33" s="353">
        <v>300</v>
      </c>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210">
        <f>SUM(F33:AI33)</f>
        <v>8778</v>
      </c>
      <c r="DD33" s="210">
        <f>SUM(AJ33:BS33)</f>
        <v>9144</v>
      </c>
      <c r="DE33" s="1" t="s">
        <v>432</v>
      </c>
    </row>
    <row r="34" spans="2:118" ht="24" customHeight="1" thickBot="1">
      <c r="B34" s="500"/>
      <c r="C34" s="242" t="s">
        <v>651</v>
      </c>
      <c r="D34" s="80"/>
      <c r="E34" s="241"/>
      <c r="F34" s="84">
        <f>IF(教育費検討S!D19=0,0,教育費検討S!D19)</f>
        <v>17</v>
      </c>
      <c r="G34" s="84">
        <f>IF(教育費検討S!E19=0,0,教育費検討S!E19)</f>
        <v>17</v>
      </c>
      <c r="H34" s="84">
        <f>IF(教育費検討S!F19=0,0,教育費検討S!F19)</f>
        <v>17</v>
      </c>
      <c r="I34" s="84">
        <f>IF(教育費検討S!G19=0,0,教育費検討S!G19)</f>
        <v>35</v>
      </c>
      <c r="J34" s="84">
        <f>IF(教育費検討S!H19=0,0,教育費検討S!H19)</f>
        <v>66</v>
      </c>
      <c r="K34" s="84">
        <f>IF(教育費検討S!I19=0,0,教育費検討S!I19)</f>
        <v>66</v>
      </c>
      <c r="L34" s="84">
        <f>IF(教育費検討S!J19=0,0,教育費検討S!J19)</f>
        <v>66</v>
      </c>
      <c r="M34" s="84">
        <f>IF(教育費検討S!K19=0,0,教育費検討S!K19)</f>
        <v>202</v>
      </c>
      <c r="N34" s="84">
        <f>IF(教育費検討S!L19=0,0,教育費検討S!L19)</f>
        <v>202</v>
      </c>
      <c r="O34" s="84">
        <f>IF(教育費検討S!M19=0,0,教育費検討S!M19)</f>
        <v>226</v>
      </c>
      <c r="P34" s="84">
        <f>IF(教育費検討S!N19=0,0,教育費検討S!N19)</f>
        <v>226</v>
      </c>
      <c r="Q34" s="84">
        <f>IF(教育費検討S!O19=0,0,教育費検討S!O19)</f>
        <v>226</v>
      </c>
      <c r="R34" s="84">
        <f>IF(教育費検討S!P19=0,0,教育費検討S!P19)</f>
        <v>218</v>
      </c>
      <c r="S34" s="84">
        <f>IF(教育費検討S!Q19=0,0,教育費検討S!Q19)</f>
        <v>195</v>
      </c>
      <c r="T34" s="84">
        <f>IF(教育費検討S!R19=0,0,教育費検討S!R19)</f>
        <v>195</v>
      </c>
      <c r="U34" s="84">
        <f>IF(教育費検討S!S19=0,0,教育費検討S!S19)</f>
        <v>225</v>
      </c>
      <c r="V34" s="84">
        <f>IF(教育費検討S!T19=0,0,教育費検討S!T19)</f>
        <v>158</v>
      </c>
      <c r="W34" s="84">
        <f>IF(教育費検討S!U19=0,0,教育費検討S!U19)</f>
        <v>158</v>
      </c>
      <c r="X34" s="84">
        <f>IF(教育費検討S!V19=0,0,教育費検討S!V19)</f>
        <v>158</v>
      </c>
      <c r="Y34" s="84">
        <f>IF(教育費検討S!W19=0,0,教育費検討S!W19)</f>
        <v>157</v>
      </c>
      <c r="Z34" s="84">
        <f>IF(教育費検討S!X19=0,0,教育費検討S!X19)</f>
        <v>132</v>
      </c>
      <c r="AA34" s="84">
        <f>IF(教育費検討S!Y19=0,0,教育費検討S!Y19)</f>
        <v>132</v>
      </c>
      <c r="AB34" s="84">
        <f>IF(教育費検討S!Z19=0,0,教育費検討S!Z19)</f>
        <v>132</v>
      </c>
      <c r="AC34" s="84">
        <f>IF(教育費検討S!AA19=0,0,教育費検討S!AA19)</f>
        <v>132</v>
      </c>
      <c r="AD34" s="84">
        <f>IF(教育費検討S!AB19=0,0,教育費検討S!AB19)</f>
        <v>132</v>
      </c>
      <c r="AE34" s="84">
        <f>IF(教育費検討S!AC19=0,0,教育費検討S!AC19)</f>
        <v>0</v>
      </c>
      <c r="AF34" s="84">
        <f>IF(教育費検討S!AD19=0,0,教育費検討S!AD19)</f>
        <v>0</v>
      </c>
      <c r="AG34" s="84">
        <f>IF(教育費検討S!AE19=0,0,教育費検討S!AE19)</f>
        <v>0</v>
      </c>
      <c r="AH34" s="84">
        <f>IF(教育費検討S!AF19=0,0,教育費検討S!AF19)</f>
        <v>0</v>
      </c>
      <c r="AI34" s="84">
        <f>IF(教育費検討S!AG19=0,0,教育費検討S!AG19)</f>
        <v>0</v>
      </c>
      <c r="AJ34" s="84">
        <f>IF(教育費検討S!AH19=0,0,教育費検討S!AH19)</f>
        <v>0</v>
      </c>
      <c r="AK34" s="84">
        <f>IF(教育費検討S!AI19=0,0,教育費検討S!AI19)</f>
        <v>0</v>
      </c>
      <c r="AL34" s="84">
        <f>IF(教育費検討S!AJ19=0,0,教育費検討S!AJ19)</f>
        <v>0</v>
      </c>
      <c r="AM34" s="84">
        <f>IF(教育費検討S!AK19=0,0,教育費検討S!AK19)</f>
        <v>0</v>
      </c>
      <c r="AN34" s="84">
        <f>IF(教育費検討S!AL19=0,0,教育費検討S!AL19)</f>
        <v>0</v>
      </c>
      <c r="AO34" s="84">
        <f>IF(教育費検討S!AM19=0,0,教育費検討S!AM19)</f>
        <v>0</v>
      </c>
      <c r="AP34" s="84">
        <f>IF(教育費検討S!AN19=0,0,教育費検討S!AN19)</f>
        <v>0</v>
      </c>
      <c r="AQ34" s="84">
        <f>IF(教育費検討S!AO19=0,0,教育費検討S!AO19)</f>
        <v>0</v>
      </c>
      <c r="AR34" s="84">
        <f>IF(教育費検討S!AP19=0,0,教育費検討S!AP19)</f>
        <v>0</v>
      </c>
      <c r="AS34" s="84">
        <f>IF(教育費検討S!AQ19=0,0,教育費検討S!AQ19)</f>
        <v>0</v>
      </c>
      <c r="AT34" s="84">
        <f>IF(教育費検討S!AR19=0,0,教育費検討S!AR19)</f>
        <v>0</v>
      </c>
      <c r="AU34" s="84">
        <f>IF(教育費検討S!AS19=0,0,教育費検討S!AS19)</f>
        <v>0</v>
      </c>
      <c r="AV34" s="84">
        <f>IF(教育費検討S!AT19=0,0,教育費検討S!AT19)</f>
        <v>0</v>
      </c>
      <c r="AW34" s="84">
        <f>IF(教育費検討S!AU19=0,0,教育費検討S!AU19)</f>
        <v>0</v>
      </c>
      <c r="AX34" s="84">
        <f>IF(教育費検討S!AV19=0,0,教育費検討S!AV19)</f>
        <v>0</v>
      </c>
      <c r="AY34" s="84">
        <f>IF(教育費検討S!AW19=0,0,教育費検討S!AW19)</f>
        <v>0</v>
      </c>
      <c r="AZ34" s="84">
        <f>IF(教育費検討S!AX19=0,0,教育費検討S!AX19)</f>
        <v>0</v>
      </c>
      <c r="BA34" s="84">
        <f>IF(教育費検討S!AY19=0,0,教育費検討S!AY19)</f>
        <v>0</v>
      </c>
      <c r="BB34" s="84">
        <f>IF(教育費検討S!AZ19=0,0,教育費検討S!AZ19)</f>
        <v>0</v>
      </c>
      <c r="BC34" s="84">
        <f>IF(教育費検討S!BA19=0,0,教育費検討S!BA19)</f>
        <v>0</v>
      </c>
      <c r="BD34" s="84">
        <f>IF(教育費検討S!BB19=0,0,教育費検討S!BB19)</f>
        <v>0</v>
      </c>
      <c r="BE34" s="84">
        <f>IF(教育費検討S!BC19=0,0,教育費検討S!BC19)</f>
        <v>0</v>
      </c>
      <c r="BF34" s="84">
        <f>IF(教育費検討S!BD19=0,0,教育費検討S!BD19)</f>
        <v>0</v>
      </c>
      <c r="BG34" s="84">
        <f>IF(教育費検討S!BE19=0,0,教育費検討S!BE19)</f>
        <v>0</v>
      </c>
      <c r="BH34" s="84">
        <f>IF(教育費検討S!BF19=0,0,教育費検討S!BF19)</f>
        <v>0</v>
      </c>
      <c r="BI34" s="84">
        <f>IF(教育費検討S!BG19=0,0,教育費検討S!BG19)</f>
        <v>0</v>
      </c>
      <c r="BJ34" s="84">
        <f>IF(教育費検討S!BH19=0,0,教育費検討S!BH19)</f>
        <v>0</v>
      </c>
      <c r="BK34" s="84">
        <f>IF(教育費検討S!BI19=0,0,教育費検討S!BI19)</f>
        <v>0</v>
      </c>
      <c r="BL34" s="84">
        <f>IF(教育費検討S!BJ19=0,0,教育費検討S!BJ19)</f>
        <v>0</v>
      </c>
      <c r="BM34" s="84">
        <f>IF(教育費検討S!BK19=0,0,教育費検討S!BK19)</f>
        <v>0</v>
      </c>
      <c r="BN34" s="84">
        <f>IF(教育費検討S!BL19=0,0,教育費検討S!BL19)</f>
        <v>0</v>
      </c>
      <c r="BO34" s="84">
        <f>IF(教育費検討S!BM19=0,0,教育費検討S!BM19)</f>
        <v>0</v>
      </c>
      <c r="BP34" s="84">
        <f>IF(教育費検討S!BN19=0,0,教育費検討S!BN19)</f>
        <v>0</v>
      </c>
      <c r="BQ34" s="84">
        <f>IF(教育費検討S!BO19=0,0,教育費検討S!BO19)</f>
        <v>0</v>
      </c>
      <c r="BR34" s="84">
        <f>IF(教育費検討S!BP19=0,0,教育費検討S!BP19)</f>
        <v>0</v>
      </c>
      <c r="BS34" s="84">
        <f>IF(教育費検討S!BQ19=0,0,教育費検討S!BQ19)</f>
        <v>0</v>
      </c>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210">
        <f>SUM(F34:BS34)</f>
        <v>3490</v>
      </c>
      <c r="DD34" s="1" t="s">
        <v>432</v>
      </c>
    </row>
    <row r="35" spans="2:118" ht="24" customHeight="1" thickBot="1">
      <c r="B35" s="500"/>
      <c r="C35" s="541" t="s">
        <v>648</v>
      </c>
      <c r="D35" s="541"/>
      <c r="E35" s="373" t="s">
        <v>644</v>
      </c>
      <c r="F35" s="374">
        <v>120</v>
      </c>
      <c r="G35" s="374">
        <f>F35</f>
        <v>120</v>
      </c>
      <c r="H35" s="374">
        <f t="shared" ref="H35:AI35" si="98">G35</f>
        <v>120</v>
      </c>
      <c r="I35" s="374">
        <f t="shared" si="98"/>
        <v>120</v>
      </c>
      <c r="J35" s="374">
        <f t="shared" si="98"/>
        <v>120</v>
      </c>
      <c r="K35" s="374">
        <f t="shared" si="98"/>
        <v>120</v>
      </c>
      <c r="L35" s="374">
        <f t="shared" si="98"/>
        <v>120</v>
      </c>
      <c r="M35" s="374">
        <f t="shared" si="98"/>
        <v>120</v>
      </c>
      <c r="N35" s="374">
        <f t="shared" si="98"/>
        <v>120</v>
      </c>
      <c r="O35" s="374">
        <f t="shared" si="98"/>
        <v>120</v>
      </c>
      <c r="P35" s="374">
        <f t="shared" si="98"/>
        <v>120</v>
      </c>
      <c r="Q35" s="374">
        <f t="shared" si="98"/>
        <v>120</v>
      </c>
      <c r="R35" s="374">
        <f t="shared" si="98"/>
        <v>120</v>
      </c>
      <c r="S35" s="374">
        <f t="shared" si="98"/>
        <v>120</v>
      </c>
      <c r="T35" s="374">
        <f t="shared" si="98"/>
        <v>120</v>
      </c>
      <c r="U35" s="374">
        <f>T35</f>
        <v>120</v>
      </c>
      <c r="V35" s="374">
        <f t="shared" si="98"/>
        <v>120</v>
      </c>
      <c r="W35" s="374">
        <f t="shared" si="98"/>
        <v>120</v>
      </c>
      <c r="X35" s="374">
        <f t="shared" si="98"/>
        <v>120</v>
      </c>
      <c r="Y35" s="374">
        <f t="shared" si="98"/>
        <v>120</v>
      </c>
      <c r="Z35" s="374">
        <f>Y35</f>
        <v>120</v>
      </c>
      <c r="AA35" s="374">
        <f t="shared" si="98"/>
        <v>120</v>
      </c>
      <c r="AB35" s="374">
        <f t="shared" si="98"/>
        <v>120</v>
      </c>
      <c r="AC35" s="374">
        <f t="shared" si="98"/>
        <v>120</v>
      </c>
      <c r="AD35" s="374">
        <f t="shared" si="98"/>
        <v>120</v>
      </c>
      <c r="AE35" s="374">
        <f t="shared" si="98"/>
        <v>120</v>
      </c>
      <c r="AF35" s="374">
        <f t="shared" si="98"/>
        <v>120</v>
      </c>
      <c r="AG35" s="374">
        <f t="shared" si="98"/>
        <v>120</v>
      </c>
      <c r="AH35" s="374">
        <f>AG35</f>
        <v>120</v>
      </c>
      <c r="AI35" s="374">
        <f t="shared" si="98"/>
        <v>120</v>
      </c>
      <c r="AJ35" s="374"/>
      <c r="AK35" s="374"/>
      <c r="AL35" s="374"/>
      <c r="AM35" s="374"/>
      <c r="AN35" s="374"/>
      <c r="AO35" s="374"/>
      <c r="AP35" s="374"/>
      <c r="AQ35" s="374"/>
      <c r="AR35" s="374"/>
      <c r="AS35" s="374"/>
      <c r="AT35" s="374"/>
      <c r="AU35" s="374"/>
      <c r="AV35" s="374"/>
      <c r="AW35" s="374"/>
      <c r="AX35" s="374"/>
      <c r="AY35" s="374"/>
      <c r="AZ35" s="374"/>
      <c r="BA35" s="374"/>
      <c r="BB35" s="374"/>
      <c r="BC35" s="374"/>
      <c r="BD35" s="374"/>
      <c r="BE35" s="374"/>
      <c r="BF35" s="374"/>
      <c r="BG35" s="374"/>
      <c r="BH35" s="374"/>
      <c r="BI35" s="374"/>
      <c r="BJ35" s="374"/>
      <c r="BK35" s="374"/>
      <c r="BL35" s="374"/>
      <c r="BM35" s="374"/>
      <c r="BN35" s="374"/>
      <c r="BO35" s="374"/>
      <c r="BP35" s="374"/>
      <c r="BQ35" s="374"/>
      <c r="BR35" s="374"/>
      <c r="BS35" s="374"/>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210">
        <f>SUM(F35:BS35)</f>
        <v>3600</v>
      </c>
      <c r="DD35" s="1">
        <f>400+1000</f>
        <v>1400</v>
      </c>
      <c r="DF35" s="520" t="s">
        <v>423</v>
      </c>
      <c r="DG35" s="354" t="s">
        <v>424</v>
      </c>
      <c r="DH35" s="355">
        <v>5000</v>
      </c>
    </row>
    <row r="36" spans="2:118" ht="24" customHeight="1" thickBot="1">
      <c r="B36" s="500"/>
      <c r="C36" s="375" t="s">
        <v>645</v>
      </c>
      <c r="D36" s="376"/>
      <c r="E36" s="377" t="s">
        <v>644</v>
      </c>
      <c r="F36" s="378">
        <v>12</v>
      </c>
      <c r="G36" s="378">
        <v>12</v>
      </c>
      <c r="H36" s="378">
        <v>12</v>
      </c>
      <c r="I36" s="378">
        <v>12</v>
      </c>
      <c r="J36" s="378">
        <v>12</v>
      </c>
      <c r="K36" s="378">
        <v>12</v>
      </c>
      <c r="L36" s="378">
        <v>12</v>
      </c>
      <c r="M36" s="378">
        <v>12</v>
      </c>
      <c r="N36" s="378">
        <v>12</v>
      </c>
      <c r="O36" s="378">
        <v>12</v>
      </c>
      <c r="P36" s="378">
        <v>12</v>
      </c>
      <c r="Q36" s="378">
        <v>12</v>
      </c>
      <c r="R36" s="378">
        <v>12</v>
      </c>
      <c r="S36" s="378">
        <v>12</v>
      </c>
      <c r="T36" s="378">
        <v>12</v>
      </c>
      <c r="U36" s="378">
        <v>12</v>
      </c>
      <c r="V36" s="378">
        <v>12</v>
      </c>
      <c r="W36" s="378">
        <v>12</v>
      </c>
      <c r="X36" s="378">
        <v>12</v>
      </c>
      <c r="Y36" s="378">
        <v>12</v>
      </c>
      <c r="Z36" s="378">
        <v>12</v>
      </c>
      <c r="AA36" s="378">
        <v>12</v>
      </c>
      <c r="AB36" s="378">
        <v>12</v>
      </c>
      <c r="AC36" s="378">
        <v>12</v>
      </c>
      <c r="AD36" s="378">
        <v>12</v>
      </c>
      <c r="AE36" s="378">
        <v>12</v>
      </c>
      <c r="AF36" s="378">
        <v>12</v>
      </c>
      <c r="AG36" s="378">
        <v>12</v>
      </c>
      <c r="AH36" s="378">
        <v>12</v>
      </c>
      <c r="AI36" s="378">
        <v>12</v>
      </c>
      <c r="AJ36" s="378">
        <v>12</v>
      </c>
      <c r="AK36" s="378">
        <v>12</v>
      </c>
      <c r="AL36" s="378">
        <v>12</v>
      </c>
      <c r="AM36" s="378">
        <v>12</v>
      </c>
      <c r="AN36" s="378">
        <v>12</v>
      </c>
      <c r="AO36" s="378">
        <v>12</v>
      </c>
      <c r="AP36" s="378">
        <v>12</v>
      </c>
      <c r="AQ36" s="378">
        <v>12</v>
      </c>
      <c r="AR36" s="378">
        <v>12</v>
      </c>
      <c r="AS36" s="378">
        <v>12</v>
      </c>
      <c r="AT36" s="378">
        <v>12</v>
      </c>
      <c r="AU36" s="378">
        <v>12</v>
      </c>
      <c r="AV36" s="378">
        <v>12</v>
      </c>
      <c r="AW36" s="378">
        <v>12</v>
      </c>
      <c r="AX36" s="378">
        <v>12</v>
      </c>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56">
        <v>10</v>
      </c>
      <c r="BU36" s="356">
        <v>10</v>
      </c>
      <c r="BV36" s="356">
        <v>10</v>
      </c>
      <c r="BW36" s="356">
        <v>10</v>
      </c>
      <c r="BX36" s="356">
        <v>10</v>
      </c>
      <c r="BY36" s="356"/>
      <c r="BZ36" s="356"/>
      <c r="CA36" s="356"/>
      <c r="CB36" s="356"/>
      <c r="CC36" s="356"/>
      <c r="CD36" s="356"/>
      <c r="CE36" s="356"/>
      <c r="CF36" s="356"/>
      <c r="CG36" s="356"/>
      <c r="CH36" s="356"/>
      <c r="CI36" s="356"/>
      <c r="CJ36" s="356"/>
      <c r="CK36" s="356"/>
      <c r="CL36" s="356"/>
      <c r="CM36" s="356"/>
      <c r="CN36" s="356"/>
      <c r="CO36" s="356"/>
      <c r="CP36" s="356"/>
      <c r="CQ36" s="356"/>
      <c r="CR36" s="356"/>
      <c r="CS36" s="356"/>
      <c r="CT36" s="356"/>
      <c r="CU36" s="356"/>
      <c r="CV36" s="356"/>
      <c r="CW36" s="356"/>
      <c r="CX36" s="356"/>
      <c r="CY36" s="356"/>
      <c r="CZ36" s="356"/>
      <c r="DA36" s="356"/>
      <c r="DB36" s="356"/>
      <c r="DC36" s="210">
        <f>SUM(F36:BS36)</f>
        <v>540</v>
      </c>
      <c r="DD36" s="1" t="s">
        <v>433</v>
      </c>
      <c r="DF36" s="521"/>
      <c r="DG36" s="357" t="s">
        <v>425</v>
      </c>
      <c r="DH36" s="355">
        <v>3473</v>
      </c>
    </row>
    <row r="37" spans="2:118" ht="24" hidden="1" customHeight="1" thickBot="1">
      <c r="B37" s="500"/>
      <c r="C37" s="534" t="s">
        <v>12</v>
      </c>
      <c r="D37" s="535"/>
      <c r="E37" s="536"/>
      <c r="F37" s="385"/>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c r="BL37" s="386"/>
      <c r="BM37" s="386"/>
      <c r="BN37" s="386"/>
      <c r="BO37" s="386"/>
      <c r="BP37" s="386"/>
      <c r="BQ37" s="386"/>
      <c r="BR37" s="386"/>
      <c r="BS37" s="386"/>
      <c r="BT37" s="358"/>
      <c r="BU37" s="358"/>
      <c r="BV37" s="358"/>
      <c r="BW37" s="358"/>
      <c r="BX37" s="358"/>
      <c r="BY37" s="358"/>
      <c r="BZ37" s="358"/>
      <c r="CA37" s="358"/>
      <c r="CB37" s="358"/>
      <c r="CC37" s="358"/>
      <c r="CD37" s="358"/>
      <c r="CE37" s="358"/>
      <c r="CF37" s="358"/>
      <c r="CG37" s="358"/>
      <c r="CH37" s="358"/>
      <c r="CI37" s="358"/>
      <c r="CJ37" s="358"/>
      <c r="CK37" s="358"/>
      <c r="CL37" s="358"/>
      <c r="CM37" s="358"/>
      <c r="CN37" s="358"/>
      <c r="CO37" s="358"/>
      <c r="CP37" s="358"/>
      <c r="CQ37" s="358"/>
      <c r="CR37" s="358"/>
      <c r="CS37" s="358"/>
      <c r="CT37" s="358"/>
      <c r="CU37" s="358"/>
      <c r="CV37" s="358"/>
      <c r="CW37" s="358"/>
      <c r="CX37" s="358"/>
      <c r="CY37" s="358"/>
      <c r="CZ37" s="358"/>
      <c r="DA37" s="358"/>
      <c r="DB37" s="358"/>
      <c r="DC37" s="210">
        <f>SUM(F37:BS37)</f>
        <v>0</v>
      </c>
      <c r="DF37" s="521"/>
      <c r="DG37" s="357" t="s">
        <v>426</v>
      </c>
      <c r="DH37" s="355">
        <v>8778</v>
      </c>
    </row>
    <row r="38" spans="2:118" ht="24" customHeight="1" thickBot="1">
      <c r="B38" s="500"/>
      <c r="C38" s="379" t="s">
        <v>646</v>
      </c>
      <c r="D38" s="380"/>
      <c r="E38" s="373" t="s">
        <v>644</v>
      </c>
      <c r="F38" s="374">
        <v>30</v>
      </c>
      <c r="G38" s="374">
        <v>30</v>
      </c>
      <c r="H38" s="374">
        <v>30</v>
      </c>
      <c r="I38" s="374">
        <v>30</v>
      </c>
      <c r="J38" s="374">
        <v>30</v>
      </c>
      <c r="K38" s="374">
        <v>30</v>
      </c>
      <c r="L38" s="374">
        <v>30</v>
      </c>
      <c r="M38" s="374">
        <v>30</v>
      </c>
      <c r="N38" s="374">
        <v>30</v>
      </c>
      <c r="O38" s="374">
        <v>30</v>
      </c>
      <c r="P38" s="374">
        <v>30</v>
      </c>
      <c r="Q38" s="374">
        <v>30</v>
      </c>
      <c r="R38" s="374">
        <v>30</v>
      </c>
      <c r="S38" s="374">
        <v>30</v>
      </c>
      <c r="T38" s="374">
        <v>30</v>
      </c>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4"/>
      <c r="AY38" s="374"/>
      <c r="AZ38" s="374"/>
      <c r="BA38" s="374"/>
      <c r="BB38" s="374"/>
      <c r="BC38" s="374"/>
      <c r="BD38" s="374"/>
      <c r="BE38" s="374"/>
      <c r="BF38" s="374"/>
      <c r="BG38" s="374"/>
      <c r="BH38" s="374"/>
      <c r="BI38" s="374"/>
      <c r="BJ38" s="374"/>
      <c r="BK38" s="374"/>
      <c r="BL38" s="374"/>
      <c r="BM38" s="374"/>
      <c r="BN38" s="374"/>
      <c r="BO38" s="374"/>
      <c r="BP38" s="374"/>
      <c r="BQ38" s="374"/>
      <c r="BR38" s="374"/>
      <c r="BS38" s="374"/>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210">
        <f t="shared" ref="DC38:DC45" si="99">SUM(F38:BS38)</f>
        <v>450</v>
      </c>
      <c r="DF38" s="521"/>
      <c r="DG38" s="357" t="s">
        <v>427</v>
      </c>
      <c r="DH38" s="359">
        <v>9144</v>
      </c>
      <c r="DJ38" s="360" t="s">
        <v>434</v>
      </c>
      <c r="DK38" s="342" t="s">
        <v>435</v>
      </c>
      <c r="DL38" s="341" t="s">
        <v>436</v>
      </c>
    </row>
    <row r="39" spans="2:118" ht="24" customHeight="1" thickBot="1">
      <c r="B39" s="500"/>
      <c r="C39" s="79"/>
      <c r="D39" s="80"/>
      <c r="E39" s="81"/>
      <c r="F39" s="4"/>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56"/>
      <c r="CJ39" s="356"/>
      <c r="CK39" s="356"/>
      <c r="CL39" s="356"/>
      <c r="CM39" s="356"/>
      <c r="CN39" s="356"/>
      <c r="CO39" s="356"/>
      <c r="CP39" s="356"/>
      <c r="CQ39" s="356"/>
      <c r="CR39" s="356"/>
      <c r="CS39" s="356"/>
      <c r="CT39" s="356"/>
      <c r="CU39" s="356"/>
      <c r="CV39" s="356"/>
      <c r="CW39" s="356"/>
      <c r="CX39" s="356"/>
      <c r="CY39" s="356"/>
      <c r="CZ39" s="356"/>
      <c r="DA39" s="356"/>
      <c r="DB39" s="356"/>
      <c r="DC39" s="210">
        <f t="shared" si="99"/>
        <v>0</v>
      </c>
      <c r="DF39" s="521"/>
      <c r="DG39" s="354" t="s">
        <v>428</v>
      </c>
      <c r="DH39" s="361">
        <v>3350</v>
      </c>
      <c r="DJ39" s="343" t="s">
        <v>437</v>
      </c>
      <c r="DK39" s="350" t="s">
        <v>438</v>
      </c>
      <c r="DL39" s="344" t="s">
        <v>439</v>
      </c>
    </row>
    <row r="40" spans="2:118" ht="24" customHeight="1" thickBot="1">
      <c r="B40" s="500"/>
      <c r="C40" s="379" t="s">
        <v>647</v>
      </c>
      <c r="D40" s="380"/>
      <c r="E40" s="373" t="s">
        <v>644</v>
      </c>
      <c r="F40" s="374">
        <f>F17</f>
        <v>600</v>
      </c>
      <c r="G40" s="374"/>
      <c r="H40" s="374"/>
      <c r="I40" s="374"/>
      <c r="J40" s="374"/>
      <c r="K40" s="374"/>
      <c r="L40" s="374"/>
      <c r="M40" s="374"/>
      <c r="N40" s="374"/>
      <c r="O40" s="374"/>
      <c r="P40" s="374">
        <v>200</v>
      </c>
      <c r="Q40" s="374"/>
      <c r="R40" s="374"/>
      <c r="S40" s="374"/>
      <c r="T40" s="374"/>
      <c r="U40" s="374"/>
      <c r="V40" s="374"/>
      <c r="W40" s="374"/>
      <c r="X40" s="374"/>
      <c r="Y40" s="374"/>
      <c r="Z40" s="374"/>
      <c r="AA40" s="374"/>
      <c r="AB40" s="374"/>
      <c r="AC40" s="374"/>
      <c r="AD40" s="374"/>
      <c r="AE40" s="374">
        <v>200</v>
      </c>
      <c r="AF40" s="374"/>
      <c r="AG40" s="374"/>
      <c r="AH40" s="374"/>
      <c r="AI40" s="374"/>
      <c r="AJ40" s="374"/>
      <c r="AK40" s="374"/>
      <c r="AL40" s="374"/>
      <c r="AM40" s="374"/>
      <c r="AN40" s="374"/>
      <c r="AO40" s="374">
        <v>200</v>
      </c>
      <c r="AP40" s="374"/>
      <c r="AQ40" s="374"/>
      <c r="AR40" s="374"/>
      <c r="AS40" s="374"/>
      <c r="AT40" s="374"/>
      <c r="AU40" s="374"/>
      <c r="AV40" s="374"/>
      <c r="AW40" s="374"/>
      <c r="AX40" s="374"/>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210">
        <f t="shared" si="99"/>
        <v>1200</v>
      </c>
      <c r="DD40" s="1" t="s">
        <v>454</v>
      </c>
      <c r="DF40" s="522"/>
      <c r="DG40" s="354" t="s">
        <v>429</v>
      </c>
      <c r="DH40" s="362">
        <f>DH35+DH36+DH37+DH38+DH39</f>
        <v>29745</v>
      </c>
      <c r="DJ40" s="343" t="s">
        <v>440</v>
      </c>
      <c r="DK40" s="350" t="s">
        <v>456</v>
      </c>
      <c r="DL40" s="344" t="s">
        <v>441</v>
      </c>
    </row>
    <row r="41" spans="2:118" ht="24" hidden="1" customHeight="1" thickBot="1">
      <c r="B41" s="501"/>
      <c r="C41" s="82" t="s">
        <v>580</v>
      </c>
      <c r="D41" s="78"/>
      <c r="E41" s="211"/>
      <c r="F41" s="11">
        <f t="shared" ref="F41:AI41" si="100">IF(AND(F18&lt;E18,E18&gt;=60),E18,0)</f>
        <v>0</v>
      </c>
      <c r="G41" s="11">
        <f t="shared" si="100"/>
        <v>0</v>
      </c>
      <c r="H41" s="11">
        <f t="shared" si="100"/>
        <v>0</v>
      </c>
      <c r="I41" s="11">
        <f t="shared" si="100"/>
        <v>0</v>
      </c>
      <c r="J41" s="11">
        <f t="shared" si="100"/>
        <v>0</v>
      </c>
      <c r="K41" s="11">
        <f t="shared" si="100"/>
        <v>0</v>
      </c>
      <c r="L41" s="11">
        <f t="shared" si="100"/>
        <v>0</v>
      </c>
      <c r="M41" s="11">
        <f t="shared" si="100"/>
        <v>0</v>
      </c>
      <c r="N41" s="11">
        <f t="shared" si="100"/>
        <v>0</v>
      </c>
      <c r="O41" s="11">
        <f t="shared" si="100"/>
        <v>0</v>
      </c>
      <c r="P41" s="11">
        <f t="shared" si="100"/>
        <v>0</v>
      </c>
      <c r="Q41" s="11">
        <f t="shared" si="100"/>
        <v>0</v>
      </c>
      <c r="R41" s="11">
        <f t="shared" si="100"/>
        <v>0</v>
      </c>
      <c r="S41" s="11">
        <f t="shared" si="100"/>
        <v>0</v>
      </c>
      <c r="T41" s="11">
        <f t="shared" si="100"/>
        <v>0</v>
      </c>
      <c r="U41" s="11">
        <f t="shared" si="100"/>
        <v>0</v>
      </c>
      <c r="V41" s="11">
        <f t="shared" si="100"/>
        <v>0</v>
      </c>
      <c r="W41" s="11">
        <f t="shared" si="100"/>
        <v>0</v>
      </c>
      <c r="X41" s="11">
        <f t="shared" si="100"/>
        <v>0</v>
      </c>
      <c r="Y41" s="11">
        <f t="shared" si="100"/>
        <v>0</v>
      </c>
      <c r="Z41" s="11">
        <f t="shared" si="100"/>
        <v>0</v>
      </c>
      <c r="AA41" s="11">
        <f t="shared" si="100"/>
        <v>0</v>
      </c>
      <c r="AB41" s="11">
        <f t="shared" si="100"/>
        <v>0</v>
      </c>
      <c r="AC41" s="11">
        <f t="shared" si="100"/>
        <v>0</v>
      </c>
      <c r="AD41" s="11">
        <f t="shared" si="100"/>
        <v>0</v>
      </c>
      <c r="AE41" s="11">
        <f t="shared" si="100"/>
        <v>640</v>
      </c>
      <c r="AF41" s="11">
        <f t="shared" si="100"/>
        <v>0</v>
      </c>
      <c r="AG41" s="11">
        <f t="shared" si="100"/>
        <v>0</v>
      </c>
      <c r="AH41" s="11">
        <f t="shared" si="100"/>
        <v>0</v>
      </c>
      <c r="AI41" s="11">
        <f t="shared" si="100"/>
        <v>0</v>
      </c>
      <c r="AJ41" s="11">
        <f>IF(AND(AJ18&lt;AI18,AI18&gt;=60),AI18,0)</f>
        <v>240</v>
      </c>
      <c r="AK41" s="11">
        <f t="shared" ref="AK41:AN41" si="101">IF(AND(AK18&lt;AJ18,AJ18&gt;=60),AJ18,0)</f>
        <v>0</v>
      </c>
      <c r="AL41" s="11">
        <f t="shared" si="101"/>
        <v>0</v>
      </c>
      <c r="AM41" s="11">
        <f t="shared" si="101"/>
        <v>0</v>
      </c>
      <c r="AN41" s="11">
        <f t="shared" si="101"/>
        <v>0</v>
      </c>
      <c r="AO41" s="11">
        <f>IF(AND(AO18&lt;AN18,AN18&gt;=60),AN18,0)</f>
        <v>0</v>
      </c>
      <c r="AP41" s="11">
        <f t="shared" ref="AP41:BS42" si="102">IF(AND(AP18&lt;AO18,AO18&gt;=60),AO18,0)</f>
        <v>0</v>
      </c>
      <c r="AQ41" s="11">
        <f t="shared" si="102"/>
        <v>0</v>
      </c>
      <c r="AR41" s="11">
        <f t="shared" si="102"/>
        <v>0</v>
      </c>
      <c r="AS41" s="11">
        <f t="shared" si="102"/>
        <v>0</v>
      </c>
      <c r="AT41" s="11">
        <f t="shared" si="102"/>
        <v>0</v>
      </c>
      <c r="AU41" s="11">
        <f t="shared" si="102"/>
        <v>0</v>
      </c>
      <c r="AV41" s="11">
        <f t="shared" si="102"/>
        <v>0</v>
      </c>
      <c r="AW41" s="11">
        <f t="shared" si="102"/>
        <v>0</v>
      </c>
      <c r="AX41" s="11">
        <f t="shared" si="102"/>
        <v>0</v>
      </c>
      <c r="AY41" s="11">
        <f t="shared" si="102"/>
        <v>0</v>
      </c>
      <c r="AZ41" s="11">
        <f t="shared" si="102"/>
        <v>0</v>
      </c>
      <c r="BA41" s="11">
        <f t="shared" si="102"/>
        <v>0</v>
      </c>
      <c r="BB41" s="11">
        <f t="shared" si="102"/>
        <v>0</v>
      </c>
      <c r="BC41" s="11">
        <f t="shared" si="102"/>
        <v>0</v>
      </c>
      <c r="BD41" s="11">
        <f t="shared" si="102"/>
        <v>0</v>
      </c>
      <c r="BE41" s="11">
        <f t="shared" si="102"/>
        <v>0</v>
      </c>
      <c r="BF41" s="11">
        <f t="shared" si="102"/>
        <v>0</v>
      </c>
      <c r="BG41" s="11">
        <f t="shared" si="102"/>
        <v>0</v>
      </c>
      <c r="BH41" s="11">
        <f t="shared" si="102"/>
        <v>0</v>
      </c>
      <c r="BI41" s="11">
        <f t="shared" si="102"/>
        <v>0</v>
      </c>
      <c r="BJ41" s="11">
        <f t="shared" si="102"/>
        <v>0</v>
      </c>
      <c r="BK41" s="11">
        <f t="shared" si="102"/>
        <v>0</v>
      </c>
      <c r="BL41" s="11">
        <f t="shared" si="102"/>
        <v>0</v>
      </c>
      <c r="BM41" s="11">
        <f t="shared" si="102"/>
        <v>0</v>
      </c>
      <c r="BN41" s="11">
        <f t="shared" si="102"/>
        <v>0</v>
      </c>
      <c r="BO41" s="11">
        <f t="shared" si="102"/>
        <v>0</v>
      </c>
      <c r="BP41" s="11">
        <f t="shared" si="102"/>
        <v>0</v>
      </c>
      <c r="BQ41" s="11">
        <f t="shared" si="102"/>
        <v>0</v>
      </c>
      <c r="BR41" s="11">
        <f t="shared" si="102"/>
        <v>0</v>
      </c>
      <c r="BS41" s="11">
        <f t="shared" si="102"/>
        <v>0</v>
      </c>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210"/>
      <c r="DF41" s="363"/>
      <c r="DG41" s="364"/>
      <c r="DH41" s="365"/>
      <c r="DJ41" s="343"/>
      <c r="DK41" s="350"/>
      <c r="DL41" s="344"/>
    </row>
    <row r="42" spans="2:118" ht="24" hidden="1" customHeight="1" thickBot="1">
      <c r="B42" s="501"/>
      <c r="C42" s="82" t="s">
        <v>581</v>
      </c>
      <c r="D42" s="78"/>
      <c r="E42" s="211"/>
      <c r="F42" s="11">
        <f t="shared" ref="F42:BQ42" si="103">IF(AND(F19&lt;E19,E19&gt;=60),E19,0)</f>
        <v>0</v>
      </c>
      <c r="G42" s="11">
        <f t="shared" si="103"/>
        <v>0</v>
      </c>
      <c r="H42" s="11">
        <f t="shared" si="103"/>
        <v>0</v>
      </c>
      <c r="I42" s="11">
        <f t="shared" si="103"/>
        <v>0</v>
      </c>
      <c r="J42" s="11">
        <f t="shared" si="103"/>
        <v>0</v>
      </c>
      <c r="K42" s="11">
        <f t="shared" si="103"/>
        <v>0</v>
      </c>
      <c r="L42" s="11">
        <f t="shared" si="103"/>
        <v>0</v>
      </c>
      <c r="M42" s="11">
        <f t="shared" si="103"/>
        <v>0</v>
      </c>
      <c r="N42" s="11">
        <f t="shared" si="103"/>
        <v>0</v>
      </c>
      <c r="O42" s="11">
        <f t="shared" si="103"/>
        <v>0</v>
      </c>
      <c r="P42" s="11">
        <f t="shared" si="103"/>
        <v>0</v>
      </c>
      <c r="Q42" s="11">
        <f t="shared" si="103"/>
        <v>0</v>
      </c>
      <c r="R42" s="11">
        <f t="shared" si="103"/>
        <v>0</v>
      </c>
      <c r="S42" s="11">
        <f t="shared" si="103"/>
        <v>0</v>
      </c>
      <c r="T42" s="11">
        <f t="shared" si="103"/>
        <v>0</v>
      </c>
      <c r="U42" s="11">
        <f t="shared" si="103"/>
        <v>0</v>
      </c>
      <c r="V42" s="11">
        <f t="shared" si="103"/>
        <v>0</v>
      </c>
      <c r="W42" s="11">
        <f t="shared" si="103"/>
        <v>0</v>
      </c>
      <c r="X42" s="11">
        <f t="shared" si="103"/>
        <v>0</v>
      </c>
      <c r="Y42" s="11">
        <f t="shared" si="103"/>
        <v>0</v>
      </c>
      <c r="Z42" s="11">
        <f t="shared" si="103"/>
        <v>0</v>
      </c>
      <c r="AA42" s="11">
        <f t="shared" si="103"/>
        <v>0</v>
      </c>
      <c r="AB42" s="11">
        <f t="shared" si="103"/>
        <v>0</v>
      </c>
      <c r="AC42" s="11">
        <f t="shared" si="103"/>
        <v>0</v>
      </c>
      <c r="AD42" s="11">
        <f t="shared" si="103"/>
        <v>0</v>
      </c>
      <c r="AE42" s="11">
        <f t="shared" si="103"/>
        <v>0</v>
      </c>
      <c r="AF42" s="11">
        <f t="shared" si="103"/>
        <v>0</v>
      </c>
      <c r="AG42" s="11">
        <f t="shared" si="103"/>
        <v>0</v>
      </c>
      <c r="AH42" s="11">
        <f t="shared" si="103"/>
        <v>0</v>
      </c>
      <c r="AI42" s="11">
        <f t="shared" si="103"/>
        <v>0</v>
      </c>
      <c r="AJ42" s="11">
        <f>IF(AND(AJ19&lt;AI19,AI19&gt;=60),AI19,0)</f>
        <v>0</v>
      </c>
      <c r="AK42" s="11">
        <f t="shared" si="103"/>
        <v>0</v>
      </c>
      <c r="AL42" s="11">
        <f t="shared" si="103"/>
        <v>100</v>
      </c>
      <c r="AM42" s="11">
        <f t="shared" si="103"/>
        <v>0</v>
      </c>
      <c r="AN42" s="11">
        <f t="shared" si="103"/>
        <v>0</v>
      </c>
      <c r="AO42" s="11">
        <f t="shared" si="103"/>
        <v>0</v>
      </c>
      <c r="AP42" s="11">
        <f t="shared" si="103"/>
        <v>0</v>
      </c>
      <c r="AQ42" s="11">
        <f t="shared" si="103"/>
        <v>0</v>
      </c>
      <c r="AR42" s="11">
        <f t="shared" si="103"/>
        <v>0</v>
      </c>
      <c r="AS42" s="11">
        <f t="shared" si="103"/>
        <v>0</v>
      </c>
      <c r="AT42" s="11">
        <f t="shared" si="103"/>
        <v>0</v>
      </c>
      <c r="AU42" s="11">
        <f t="shared" si="103"/>
        <v>0</v>
      </c>
      <c r="AV42" s="11">
        <f t="shared" si="103"/>
        <v>0</v>
      </c>
      <c r="AW42" s="11">
        <f t="shared" si="103"/>
        <v>0</v>
      </c>
      <c r="AX42" s="11">
        <f t="shared" si="103"/>
        <v>0</v>
      </c>
      <c r="AY42" s="11">
        <f t="shared" si="103"/>
        <v>0</v>
      </c>
      <c r="AZ42" s="11">
        <f t="shared" si="103"/>
        <v>0</v>
      </c>
      <c r="BA42" s="11">
        <f t="shared" si="103"/>
        <v>0</v>
      </c>
      <c r="BB42" s="11">
        <f t="shared" si="103"/>
        <v>0</v>
      </c>
      <c r="BC42" s="11">
        <f t="shared" si="103"/>
        <v>0</v>
      </c>
      <c r="BD42" s="11">
        <f t="shared" si="103"/>
        <v>0</v>
      </c>
      <c r="BE42" s="11">
        <f t="shared" si="103"/>
        <v>0</v>
      </c>
      <c r="BF42" s="11">
        <f t="shared" si="103"/>
        <v>0</v>
      </c>
      <c r="BG42" s="11">
        <f t="shared" si="103"/>
        <v>0</v>
      </c>
      <c r="BH42" s="11">
        <f t="shared" si="103"/>
        <v>0</v>
      </c>
      <c r="BI42" s="11">
        <f t="shared" si="103"/>
        <v>0</v>
      </c>
      <c r="BJ42" s="11">
        <f t="shared" si="103"/>
        <v>0</v>
      </c>
      <c r="BK42" s="11">
        <f t="shared" si="103"/>
        <v>0</v>
      </c>
      <c r="BL42" s="11">
        <f t="shared" si="103"/>
        <v>0</v>
      </c>
      <c r="BM42" s="11">
        <f t="shared" si="103"/>
        <v>0</v>
      </c>
      <c r="BN42" s="11">
        <f t="shared" si="103"/>
        <v>0</v>
      </c>
      <c r="BO42" s="11">
        <f t="shared" si="103"/>
        <v>0</v>
      </c>
      <c r="BP42" s="11">
        <f t="shared" si="103"/>
        <v>0</v>
      </c>
      <c r="BQ42" s="11">
        <f t="shared" si="103"/>
        <v>0</v>
      </c>
      <c r="BR42" s="11">
        <f t="shared" si="102"/>
        <v>0</v>
      </c>
      <c r="BS42" s="11">
        <f t="shared" si="102"/>
        <v>0</v>
      </c>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210"/>
      <c r="DF42" s="363"/>
      <c r="DG42" s="364"/>
      <c r="DH42" s="365"/>
      <c r="DJ42" s="343"/>
      <c r="DK42" s="350"/>
      <c r="DL42" s="344"/>
    </row>
    <row r="43" spans="2:118" ht="24" customHeight="1" thickBot="1">
      <c r="B43" s="501"/>
      <c r="C43" s="495" t="s">
        <v>414</v>
      </c>
      <c r="D43" s="448"/>
      <c r="E43" s="388">
        <v>0.15</v>
      </c>
      <c r="F43" s="366">
        <f t="shared" ref="F43:AD43" si="104">IF(AND(F22="",SUM(F24:F27)=0),"",(F41+F42+F22+SUM(F24:F27))*$E$43)</f>
        <v>0</v>
      </c>
      <c r="G43" s="366">
        <f t="shared" si="104"/>
        <v>0</v>
      </c>
      <c r="H43" s="366">
        <f t="shared" si="104"/>
        <v>0</v>
      </c>
      <c r="I43" s="366">
        <f t="shared" si="104"/>
        <v>0</v>
      </c>
      <c r="J43" s="366">
        <f t="shared" si="104"/>
        <v>0</v>
      </c>
      <c r="K43" s="366">
        <f t="shared" si="104"/>
        <v>0</v>
      </c>
      <c r="L43" s="366">
        <f t="shared" si="104"/>
        <v>0</v>
      </c>
      <c r="M43" s="366">
        <f t="shared" si="104"/>
        <v>0</v>
      </c>
      <c r="N43" s="366">
        <f t="shared" si="104"/>
        <v>0</v>
      </c>
      <c r="O43" s="366">
        <f t="shared" si="104"/>
        <v>0</v>
      </c>
      <c r="P43" s="366">
        <f t="shared" si="104"/>
        <v>0</v>
      </c>
      <c r="Q43" s="366">
        <f t="shared" si="104"/>
        <v>0</v>
      </c>
      <c r="R43" s="366">
        <f t="shared" si="104"/>
        <v>0</v>
      </c>
      <c r="S43" s="366">
        <f t="shared" si="104"/>
        <v>0</v>
      </c>
      <c r="T43" s="366">
        <f t="shared" si="104"/>
        <v>0</v>
      </c>
      <c r="U43" s="366">
        <f t="shared" si="104"/>
        <v>0</v>
      </c>
      <c r="V43" s="366">
        <f t="shared" si="104"/>
        <v>0</v>
      </c>
      <c r="W43" s="366">
        <f t="shared" si="104"/>
        <v>0</v>
      </c>
      <c r="X43" s="366">
        <f t="shared" si="104"/>
        <v>0</v>
      </c>
      <c r="Y43" s="366">
        <f t="shared" si="104"/>
        <v>0</v>
      </c>
      <c r="Z43" s="366">
        <f t="shared" si="104"/>
        <v>0</v>
      </c>
      <c r="AA43" s="366">
        <f t="shared" si="104"/>
        <v>0</v>
      </c>
      <c r="AB43" s="366">
        <f t="shared" si="104"/>
        <v>0</v>
      </c>
      <c r="AC43" s="366">
        <f t="shared" si="104"/>
        <v>0</v>
      </c>
      <c r="AD43" s="366">
        <f t="shared" si="104"/>
        <v>0</v>
      </c>
      <c r="AE43" s="366">
        <f>IF(AND(AE22="",SUM(AE24:AE27)=0),"",ROUND((AE41+AE42+AE22+SUM(AE24:AE27))*$E$43,0))</f>
        <v>111</v>
      </c>
      <c r="AF43" s="366">
        <f>IF(AND(AF22="",SUM(AF24:AF27)=0),"",ROUND((AF41+AF42+AF22+SUM(AF24:AF27))*$E$43,0))</f>
        <v>15</v>
      </c>
      <c r="AG43" s="366">
        <f t="shared" ref="AG43:BS43" si="105">IF(AND(AG22="",SUM(AG24:AG27)=0),"",ROUND((AG41+AG42+AG22+SUM(AG24:AG27))*$E$43,0))</f>
        <v>15</v>
      </c>
      <c r="AH43" s="366">
        <f t="shared" si="105"/>
        <v>15</v>
      </c>
      <c r="AI43" s="366">
        <f t="shared" si="105"/>
        <v>15</v>
      </c>
      <c r="AJ43" s="366">
        <f t="shared" si="105"/>
        <v>81</v>
      </c>
      <c r="AK43" s="366">
        <f t="shared" si="105"/>
        <v>45</v>
      </c>
      <c r="AL43" s="366">
        <f t="shared" si="105"/>
        <v>72</v>
      </c>
      <c r="AM43" s="366">
        <f t="shared" si="105"/>
        <v>57</v>
      </c>
      <c r="AN43" s="366">
        <f t="shared" si="105"/>
        <v>57</v>
      </c>
      <c r="AO43" s="366">
        <f t="shared" si="105"/>
        <v>57</v>
      </c>
      <c r="AP43" s="366">
        <f t="shared" si="105"/>
        <v>57</v>
      </c>
      <c r="AQ43" s="366">
        <f t="shared" si="105"/>
        <v>57</v>
      </c>
      <c r="AR43" s="366">
        <f t="shared" si="105"/>
        <v>57</v>
      </c>
      <c r="AS43" s="366">
        <f t="shared" si="105"/>
        <v>57</v>
      </c>
      <c r="AT43" s="366">
        <f t="shared" si="105"/>
        <v>57</v>
      </c>
      <c r="AU43" s="366">
        <f t="shared" si="105"/>
        <v>57</v>
      </c>
      <c r="AV43" s="366">
        <f t="shared" si="105"/>
        <v>57</v>
      </c>
      <c r="AW43" s="366">
        <f t="shared" si="105"/>
        <v>57</v>
      </c>
      <c r="AX43" s="366">
        <f t="shared" si="105"/>
        <v>57</v>
      </c>
      <c r="AY43" s="366">
        <f t="shared" si="105"/>
        <v>42</v>
      </c>
      <c r="AZ43" s="366">
        <f t="shared" si="105"/>
        <v>42</v>
      </c>
      <c r="BA43" s="366">
        <f t="shared" si="105"/>
        <v>42</v>
      </c>
      <c r="BB43" s="366">
        <f t="shared" si="105"/>
        <v>42</v>
      </c>
      <c r="BC43" s="366">
        <f t="shared" si="105"/>
        <v>42</v>
      </c>
      <c r="BD43" s="366">
        <f t="shared" si="105"/>
        <v>42</v>
      </c>
      <c r="BE43" s="366">
        <f t="shared" si="105"/>
        <v>42</v>
      </c>
      <c r="BF43" s="366">
        <f t="shared" si="105"/>
        <v>42</v>
      </c>
      <c r="BG43" s="366">
        <f t="shared" si="105"/>
        <v>42</v>
      </c>
      <c r="BH43" s="366">
        <f t="shared" si="105"/>
        <v>42</v>
      </c>
      <c r="BI43" s="366">
        <f t="shared" si="105"/>
        <v>42</v>
      </c>
      <c r="BJ43" s="366">
        <f t="shared" si="105"/>
        <v>42</v>
      </c>
      <c r="BK43" s="366">
        <f t="shared" si="105"/>
        <v>42</v>
      </c>
      <c r="BL43" s="366">
        <f t="shared" si="105"/>
        <v>42</v>
      </c>
      <c r="BM43" s="366">
        <f t="shared" si="105"/>
        <v>42</v>
      </c>
      <c r="BN43" s="366">
        <f t="shared" si="105"/>
        <v>42</v>
      </c>
      <c r="BO43" s="366">
        <f t="shared" si="105"/>
        <v>42</v>
      </c>
      <c r="BP43" s="366">
        <f t="shared" si="105"/>
        <v>42</v>
      </c>
      <c r="BQ43" s="366">
        <f t="shared" si="105"/>
        <v>42</v>
      </c>
      <c r="BR43" s="366">
        <f t="shared" si="105"/>
        <v>42</v>
      </c>
      <c r="BS43" s="366">
        <f t="shared" si="105"/>
        <v>42</v>
      </c>
      <c r="BT43" s="366" t="str">
        <f t="shared" ref="BT43" si="106">IF((IF(BS18="",0,IF(BT18="",BS18*$E$43,0))+IF(BS19="",0,IF(BT19="",BS19*$E$43,0))+SUM(BT22:BT27)*$E$43)=0,"",(IF(BS18="",0,IF(BT18="",BS18*$E$43,0))+IF(BS19="",0,IF(BT19="",BS19*$E$43,0))+SUM(BT22:BT27)*$E$43))</f>
        <v/>
      </c>
      <c r="BU43" s="366" t="str">
        <f t="shared" ref="BU43" si="107">IF((IF(BT18="",0,IF(BU18="",BT18*$E$43,0))+IF(BT19="",0,IF(BU19="",BT19*$E$43,0))+SUM(BU22:BU27)*$E$43)=0,"",(IF(BT18="",0,IF(BU18="",BT18*$E$43,0))+IF(BT19="",0,IF(BU19="",BT19*$E$43,0))+SUM(BU22:BU27)*$E$43))</f>
        <v/>
      </c>
      <c r="BV43" s="366" t="str">
        <f t="shared" ref="BV43" si="108">IF((IF(BU18="",0,IF(BV18="",BU18*$E$43,0))+IF(BU19="",0,IF(BV19="",BU19*$E$43,0))+SUM(BV22:BV27)*$E$43)=0,"",(IF(BU18="",0,IF(BV18="",BU18*$E$43,0))+IF(BU19="",0,IF(BV19="",BU19*$E$43,0))+SUM(BV22:BV27)*$E$43))</f>
        <v/>
      </c>
      <c r="BW43" s="366" t="str">
        <f t="shared" ref="BW43" si="109">IF((IF(BV18="",0,IF(BW18="",BV18*$E$43,0))+IF(BV19="",0,IF(BW19="",BV19*$E$43,0))+SUM(BW22:BW27)*$E$43)=0,"",(IF(BV18="",0,IF(BW18="",BV18*$E$43,0))+IF(BV19="",0,IF(BW19="",BV19*$E$43,0))+SUM(BW22:BW27)*$E$43))</f>
        <v/>
      </c>
      <c r="BX43" s="366" t="str">
        <f t="shared" ref="BX43" si="110">IF((IF(BW18="",0,IF(BX18="",BW18*$E$43,0))+IF(BW19="",0,IF(BX19="",BW19*$E$43,0))+SUM(BX22:BX27)*$E$43)=0,"",(IF(BW18="",0,IF(BX18="",BW18*$E$43,0))+IF(BW19="",0,IF(BX19="",BW19*$E$43,0))+SUM(BX22:BX27)*$E$43))</f>
        <v/>
      </c>
      <c r="BY43" s="366" t="str">
        <f t="shared" ref="BY43" si="111">IF((IF(BX18="",0,IF(BY18="",BX18*$E$43,0))+IF(BX19="",0,IF(BY19="",BX19*$E$43,0))+SUM(BY22:BY27)*$E$43)=0,"",(IF(BX18="",0,IF(BY18="",BX18*$E$43,0))+IF(BX19="",0,IF(BY19="",BX19*$E$43,0))+SUM(BY22:BY27)*$E$43))</f>
        <v/>
      </c>
      <c r="BZ43" s="366" t="str">
        <f t="shared" ref="BZ43" si="112">IF((IF(BY18="",0,IF(BZ18="",BY18*$E$43,0))+IF(BY19="",0,IF(BZ19="",BY19*$E$43,0))+SUM(BZ22:BZ27)*$E$43)=0,"",(IF(BY18="",0,IF(BZ18="",BY18*$E$43,0))+IF(BY19="",0,IF(BZ19="",BY19*$E$43,0))+SUM(BZ22:BZ27)*$E$43))</f>
        <v/>
      </c>
      <c r="CA43" s="366" t="str">
        <f t="shared" ref="CA43" si="113">IF((IF(BZ18="",0,IF(CA18="",BZ18*$E$43,0))+IF(BZ19="",0,IF(CA19="",BZ19*$E$43,0))+SUM(CA22:CA27)*$E$43)=0,"",(IF(BZ18="",0,IF(CA18="",BZ18*$E$43,0))+IF(BZ19="",0,IF(CA19="",BZ19*$E$43,0))+SUM(CA22:CA27)*$E$43))</f>
        <v/>
      </c>
      <c r="CB43" s="366" t="str">
        <f t="shared" ref="CB43" si="114">IF((IF(CA18="",0,IF(CB18="",CA18*$E$43,0))+IF(CA19="",0,IF(CB19="",CA19*$E$43,0))+SUM(CB22:CB27)*$E$43)=0,"",(IF(CA18="",0,IF(CB18="",CA18*$E$43,0))+IF(CA19="",0,IF(CB19="",CA19*$E$43,0))+SUM(CB22:CB27)*$E$43))</f>
        <v/>
      </c>
      <c r="CC43" s="366" t="str">
        <f t="shared" ref="CC43" si="115">IF((IF(CB18="",0,IF(CC18="",CB18*$E$43,0))+IF(CB19="",0,IF(CC19="",CB19*$E$43,0))+SUM(CC22:CC27)*$E$43)=0,"",(IF(CB18="",0,IF(CC18="",CB18*$E$43,0))+IF(CB19="",0,IF(CC19="",CB19*$E$43,0))+SUM(CC22:CC27)*$E$43))</f>
        <v/>
      </c>
      <c r="CD43" s="366" t="str">
        <f t="shared" ref="CD43" si="116">IF((IF(CC18="",0,IF(CD18="",CC18*$E$43,0))+IF(CC19="",0,IF(CD19="",CC19*$E$43,0))+SUM(CD22:CD27)*$E$43)=0,"",(IF(CC18="",0,IF(CD18="",CC18*$E$43,0))+IF(CC19="",0,IF(CD19="",CC19*$E$43,0))+SUM(CD22:CD27)*$E$43))</f>
        <v/>
      </c>
      <c r="CE43" s="366" t="str">
        <f t="shared" ref="CE43" si="117">IF((IF(CD18="",0,IF(CE18="",CD18*$E$43,0))+IF(CD19="",0,IF(CE19="",CD19*$E$43,0))+SUM(CE22:CE27)*$E$43)=0,"",(IF(CD18="",0,IF(CE18="",CD18*$E$43,0))+IF(CD19="",0,IF(CE19="",CD19*$E$43,0))+SUM(CE22:CE27)*$E$43))</f>
        <v/>
      </c>
      <c r="CF43" s="366" t="str">
        <f t="shared" ref="CF43" si="118">IF((IF(CE18="",0,IF(CF18="",CE18*$E$43,0))+IF(CE19="",0,IF(CF19="",CE19*$E$43,0))+SUM(CF22:CF27)*$E$43)=0,"",(IF(CE18="",0,IF(CF18="",CE18*$E$43,0))+IF(CE19="",0,IF(CF19="",CE19*$E$43,0))+SUM(CF22:CF27)*$E$43))</f>
        <v/>
      </c>
      <c r="CG43" s="366" t="str">
        <f t="shared" ref="CG43" si="119">IF((IF(CF18="",0,IF(CG18="",CF18*$E$43,0))+IF(CF19="",0,IF(CG19="",CF19*$E$43,0))+SUM(CG22:CG27)*$E$43)=0,"",(IF(CF18="",0,IF(CG18="",CF18*$E$43,0))+IF(CF19="",0,IF(CG19="",CF19*$E$43,0))+SUM(CG22:CG27)*$E$43))</f>
        <v/>
      </c>
      <c r="CH43" s="366" t="str">
        <f t="shared" ref="CH43" si="120">IF((IF(CG18="",0,IF(CH18="",CG18*$E$43,0))+IF(CG19="",0,IF(CH19="",CG19*$E$43,0))+SUM(CH22:CH27)*$E$43)=0,"",(IF(CG18="",0,IF(CH18="",CG18*$E$43,0))+IF(CG19="",0,IF(CH19="",CG19*$E$43,0))+SUM(CH22:CH27)*$E$43))</f>
        <v/>
      </c>
      <c r="CI43" s="366" t="str">
        <f t="shared" ref="CI43" si="121">IF((IF(CH18="",0,IF(CI18="",CH18*$E$43,0))+IF(CH19="",0,IF(CI19="",CH19*$E$43,0))+SUM(CI22:CI27)*$E$43)=0,"",(IF(CH18="",0,IF(CI18="",CH18*$E$43,0))+IF(CH19="",0,IF(CI19="",CH19*$E$43,0))+SUM(CI22:CI27)*$E$43))</f>
        <v/>
      </c>
      <c r="CJ43" s="366" t="str">
        <f t="shared" ref="CJ43" si="122">IF((IF(CI18="",0,IF(CJ18="",CI18*$E$43,0))+IF(CI19="",0,IF(CJ19="",CI19*$E$43,0))+SUM(CJ22:CJ27)*$E$43)=0,"",(IF(CI18="",0,IF(CJ18="",CI18*$E$43,0))+IF(CI19="",0,IF(CJ19="",CI19*$E$43,0))+SUM(CJ22:CJ27)*$E$43))</f>
        <v/>
      </c>
      <c r="CK43" s="366" t="str">
        <f t="shared" ref="CK43" si="123">IF((IF(CJ18="",0,IF(CK18="",CJ18*$E$43,0))+IF(CJ19="",0,IF(CK19="",CJ19*$E$43,0))+SUM(CK22:CK27)*$E$43)=0,"",(IF(CJ18="",0,IF(CK18="",CJ18*$E$43,0))+IF(CJ19="",0,IF(CK19="",CJ19*$E$43,0))+SUM(CK22:CK27)*$E$43))</f>
        <v/>
      </c>
      <c r="CL43" s="366" t="str">
        <f t="shared" ref="CL43" si="124">IF((IF(CK18="",0,IF(CL18="",CK18*$E$43,0))+IF(CK19="",0,IF(CL19="",CK19*$E$43,0))+SUM(CL22:CL27)*$E$43)=0,"",(IF(CK18="",0,IF(CL18="",CK18*$E$43,0))+IF(CK19="",0,IF(CL19="",CK19*$E$43,0))+SUM(CL22:CL27)*$E$43))</f>
        <v/>
      </c>
      <c r="CM43" s="366" t="str">
        <f t="shared" ref="CM43" si="125">IF((IF(CL18="",0,IF(CM18="",CL18*$E$43,0))+IF(CL19="",0,IF(CM19="",CL19*$E$43,0))+SUM(CM22:CM27)*$E$43)=0,"",(IF(CL18="",0,IF(CM18="",CL18*$E$43,0))+IF(CL19="",0,IF(CM19="",CL19*$E$43,0))+SUM(CM22:CM27)*$E$43))</f>
        <v/>
      </c>
      <c r="CN43" s="366" t="str">
        <f t="shared" ref="CN43" si="126">IF((IF(CM18="",0,IF(CN18="",CM18*$E$43,0))+IF(CM19="",0,IF(CN19="",CM19*$E$43,0))+SUM(CN22:CN27)*$E$43)=0,"",(IF(CM18="",0,IF(CN18="",CM18*$E$43,0))+IF(CM19="",0,IF(CN19="",CM19*$E$43,0))+SUM(CN22:CN27)*$E$43))</f>
        <v/>
      </c>
      <c r="CO43" s="366" t="str">
        <f t="shared" ref="CO43" si="127">IF((IF(CN18="",0,IF(CO18="",CN18*$E$43,0))+IF(CN19="",0,IF(CO19="",CN19*$E$43,0))+SUM(CO22:CO27)*$E$43)=0,"",(IF(CN18="",0,IF(CO18="",CN18*$E$43,0))+IF(CN19="",0,IF(CO19="",CN19*$E$43,0))+SUM(CO22:CO27)*$E$43))</f>
        <v/>
      </c>
      <c r="CP43" s="366" t="str">
        <f t="shared" ref="CP43" si="128">IF((IF(CO18="",0,IF(CP18="",CO18*$E$43,0))+IF(CO19="",0,IF(CP19="",CO19*$E$43,0))+SUM(CP22:CP27)*$E$43)=0,"",(IF(CO18="",0,IF(CP18="",CO18*$E$43,0))+IF(CO19="",0,IF(CP19="",CO19*$E$43,0))+SUM(CP22:CP27)*$E$43))</f>
        <v/>
      </c>
      <c r="CQ43" s="366" t="str">
        <f t="shared" ref="CQ43" si="129">IF((IF(CP18="",0,IF(CQ18="",CP18*$E$43,0))+IF(CP19="",0,IF(CQ19="",CP19*$E$43,0))+SUM(CQ22:CQ27)*$E$43)=0,"",(IF(CP18="",0,IF(CQ18="",CP18*$E$43,0))+IF(CP19="",0,IF(CQ19="",CP19*$E$43,0))+SUM(CQ22:CQ27)*$E$43))</f>
        <v/>
      </c>
      <c r="CR43" s="366" t="str">
        <f t="shared" ref="CR43" si="130">IF((IF(CQ18="",0,IF(CR18="",CQ18*$E$43,0))+IF(CQ19="",0,IF(CR19="",CQ19*$E$43,0))+SUM(CR22:CR27)*$E$43)=0,"",(IF(CQ18="",0,IF(CR18="",CQ18*$E$43,0))+IF(CQ19="",0,IF(CR19="",CQ19*$E$43,0))+SUM(CR22:CR27)*$E$43))</f>
        <v/>
      </c>
      <c r="CS43" s="366" t="str">
        <f t="shared" ref="CS43" si="131">IF((IF(CR18="",0,IF(CS18="",CR18*$E$43,0))+IF(CR19="",0,IF(CS19="",CR19*$E$43,0))+SUM(CS22:CS27)*$E$43)=0,"",(IF(CR18="",0,IF(CS18="",CR18*$E$43,0))+IF(CR19="",0,IF(CS19="",CR19*$E$43,0))+SUM(CS22:CS27)*$E$43))</f>
        <v/>
      </c>
      <c r="CT43" s="366" t="str">
        <f t="shared" ref="CT43" si="132">IF((IF(CS18="",0,IF(CT18="",CS18*$E$43,0))+IF(CS19="",0,IF(CT19="",CS19*$E$43,0))+SUM(CT22:CT27)*$E$43)=0,"",(IF(CS18="",0,IF(CT18="",CS18*$E$43,0))+IF(CS19="",0,IF(CT19="",CS19*$E$43,0))+SUM(CT22:CT27)*$E$43))</f>
        <v/>
      </c>
      <c r="CU43" s="366" t="str">
        <f t="shared" ref="CU43" si="133">IF((IF(CT18="",0,IF(CU18="",CT18*$E$43,0))+IF(CT19="",0,IF(CU19="",CT19*$E$43,0))+SUM(CU22:CU27)*$E$43)=0,"",(IF(CT18="",0,IF(CU18="",CT18*$E$43,0))+IF(CT19="",0,IF(CU19="",CT19*$E$43,0))+SUM(CU22:CU27)*$E$43))</f>
        <v/>
      </c>
      <c r="CV43" s="366" t="str">
        <f t="shared" ref="CV43" si="134">IF((IF(CU18="",0,IF(CV18="",CU18*$E$43,0))+IF(CU19="",0,IF(CV19="",CU19*$E$43,0))+SUM(CV22:CV27)*$E$43)=0,"",(IF(CU18="",0,IF(CV18="",CU18*$E$43,0))+IF(CU19="",0,IF(CV19="",CU19*$E$43,0))+SUM(CV22:CV27)*$E$43))</f>
        <v/>
      </c>
      <c r="CW43" s="366" t="str">
        <f t="shared" ref="CW43" si="135">IF((IF(CV18="",0,IF(CW18="",CV18*$E$43,0))+IF(CV19="",0,IF(CW19="",CV19*$E$43,0))+SUM(CW22:CW27)*$E$43)=0,"",(IF(CV18="",0,IF(CW18="",CV18*$E$43,0))+IF(CV19="",0,IF(CW19="",CV19*$E$43,0))+SUM(CW22:CW27)*$E$43))</f>
        <v/>
      </c>
      <c r="CX43" s="366" t="str">
        <f t="shared" ref="CX43" si="136">IF((IF(CW18="",0,IF(CX18="",CW18*$E$43,0))+IF(CW19="",0,IF(CX19="",CW19*$E$43,0))+SUM(CX22:CX27)*$E$43)=0,"",(IF(CW18="",0,IF(CX18="",CW18*$E$43,0))+IF(CW19="",0,IF(CX19="",CW19*$E$43,0))+SUM(CX22:CX27)*$E$43))</f>
        <v/>
      </c>
      <c r="CY43" s="366" t="str">
        <f t="shared" ref="CY43" si="137">IF((IF(CX18="",0,IF(CY18="",CX18*$E$43,0))+IF(CX19="",0,IF(CY19="",CX19*$E$43,0))+SUM(CY22:CY27)*$E$43)=0,"",(IF(CX18="",0,IF(CY18="",CX18*$E$43,0))+IF(CX19="",0,IF(CY19="",CX19*$E$43,0))+SUM(CY22:CY27)*$E$43))</f>
        <v/>
      </c>
      <c r="CZ43" s="366" t="str">
        <f t="shared" ref="CZ43" si="138">IF((IF(CY18="",0,IF(CZ18="",CY18*$E$43,0))+IF(CY19="",0,IF(CZ19="",CY19*$E$43,0))+SUM(CZ22:CZ27)*$E$43)=0,"",(IF(CY18="",0,IF(CZ18="",CY18*$E$43,0))+IF(CY19="",0,IF(CZ19="",CY19*$E$43,0))+SUM(CZ22:CZ27)*$E$43))</f>
        <v/>
      </c>
      <c r="DA43" s="366" t="str">
        <f t="shared" ref="DA43" si="139">IF((IF(CZ18="",0,IF(DA18="",CZ18*$E$43,0))+IF(CZ19="",0,IF(DA19="",CZ19*$E$43,0))+SUM(DA22:DA27)*$E$43)=0,"",(IF(CZ18="",0,IF(DA18="",CZ18*$E$43,0))+IF(CZ19="",0,IF(DA19="",CZ19*$E$43,0))+SUM(DA22:DA27)*$E$43))</f>
        <v/>
      </c>
      <c r="DB43" s="366" t="str">
        <f t="shared" ref="DB43" si="140">IF((IF(DA18="",0,IF(DB18="",DA18*$E$43,0))+IF(DA19="",0,IF(DB19="",DA19*$E$43,0))+SUM(DB22:DB27)*$E$43)=0,"",(IF(DA18="",0,IF(DB18="",DA18*$E$43,0))+IF(DA19="",0,IF(DB19="",DA19*$E$43,0))+SUM(DB22:DB27)*$E$43))</f>
        <v/>
      </c>
      <c r="DC43" s="210">
        <f t="shared" si="99"/>
        <v>1935</v>
      </c>
      <c r="DD43" s="1" t="s">
        <v>433</v>
      </c>
      <c r="DJ43" s="343" t="s">
        <v>442</v>
      </c>
      <c r="DK43" s="350" t="s">
        <v>457</v>
      </c>
      <c r="DL43" s="344" t="s">
        <v>443</v>
      </c>
      <c r="DN43" s="387">
        <f>SUM(AE43:BS43)</f>
        <v>1935</v>
      </c>
    </row>
    <row r="44" spans="2:118" ht="24" customHeight="1" thickBot="1">
      <c r="B44" s="533"/>
      <c r="C44" s="492" t="s">
        <v>8</v>
      </c>
      <c r="D44" s="493"/>
      <c r="E44" s="494"/>
      <c r="F44" s="12">
        <f t="shared" ref="F44:AC44" si="141">IF(F5="","",SUM(F33:F43)-F41-F42)</f>
        <v>1079</v>
      </c>
      <c r="G44" s="12">
        <f t="shared" si="141"/>
        <v>479</v>
      </c>
      <c r="H44" s="12">
        <f t="shared" si="141"/>
        <v>479</v>
      </c>
      <c r="I44" s="12">
        <f t="shared" si="141"/>
        <v>497</v>
      </c>
      <c r="J44" s="12">
        <f t="shared" si="141"/>
        <v>528</v>
      </c>
      <c r="K44" s="12">
        <f t="shared" si="141"/>
        <v>528</v>
      </c>
      <c r="L44" s="12">
        <f t="shared" si="141"/>
        <v>528</v>
      </c>
      <c r="M44" s="12">
        <f t="shared" si="141"/>
        <v>664</v>
      </c>
      <c r="N44" s="12">
        <f t="shared" si="141"/>
        <v>664</v>
      </c>
      <c r="O44" s="12">
        <f t="shared" si="141"/>
        <v>688</v>
      </c>
      <c r="P44" s="12">
        <f t="shared" si="141"/>
        <v>888</v>
      </c>
      <c r="Q44" s="12">
        <f t="shared" si="141"/>
        <v>688</v>
      </c>
      <c r="R44" s="12">
        <f t="shared" si="141"/>
        <v>680</v>
      </c>
      <c r="S44" s="12">
        <f t="shared" si="141"/>
        <v>657</v>
      </c>
      <c r="T44" s="12">
        <f t="shared" si="141"/>
        <v>657</v>
      </c>
      <c r="U44" s="12">
        <f t="shared" si="141"/>
        <v>657</v>
      </c>
      <c r="V44" s="12">
        <f t="shared" si="141"/>
        <v>590</v>
      </c>
      <c r="W44" s="12">
        <f t="shared" si="141"/>
        <v>590</v>
      </c>
      <c r="X44" s="12">
        <f t="shared" si="141"/>
        <v>588</v>
      </c>
      <c r="Y44" s="12">
        <f t="shared" si="141"/>
        <v>587</v>
      </c>
      <c r="Z44" s="12">
        <f t="shared" si="141"/>
        <v>562</v>
      </c>
      <c r="AA44" s="12">
        <f t="shared" si="141"/>
        <v>562</v>
      </c>
      <c r="AB44" s="12">
        <f t="shared" si="141"/>
        <v>562</v>
      </c>
      <c r="AC44" s="12">
        <f t="shared" si="141"/>
        <v>562</v>
      </c>
      <c r="AD44" s="12">
        <f>IF(AD5="","",SUM(AD33:AD43)-AD41-AD42)</f>
        <v>529</v>
      </c>
      <c r="AE44" s="12">
        <f>IF(AE5="","",SUM(AE33:AE43)-AE41-AE42)</f>
        <v>708</v>
      </c>
      <c r="AF44" s="12">
        <f>IF(AF5="","",SUM(AF33:AF43)-AF41-AF42)</f>
        <v>412</v>
      </c>
      <c r="AG44" s="12">
        <f t="shared" ref="AG44:BS44" si="142">IF(AG5="","",SUM(AG33:AG43)-AG41-AG42)</f>
        <v>412</v>
      </c>
      <c r="AH44" s="12">
        <f t="shared" si="142"/>
        <v>412</v>
      </c>
      <c r="AI44" s="12">
        <f t="shared" si="142"/>
        <v>412</v>
      </c>
      <c r="AJ44" s="12">
        <f t="shared" si="142"/>
        <v>347</v>
      </c>
      <c r="AK44" s="12">
        <f t="shared" si="142"/>
        <v>311</v>
      </c>
      <c r="AL44" s="12">
        <f t="shared" si="142"/>
        <v>338</v>
      </c>
      <c r="AM44" s="12">
        <f t="shared" si="142"/>
        <v>323</v>
      </c>
      <c r="AN44" s="12">
        <f t="shared" si="142"/>
        <v>323</v>
      </c>
      <c r="AO44" s="12">
        <f t="shared" si="142"/>
        <v>523</v>
      </c>
      <c r="AP44" s="12">
        <f t="shared" si="142"/>
        <v>323</v>
      </c>
      <c r="AQ44" s="12">
        <f t="shared" si="142"/>
        <v>323</v>
      </c>
      <c r="AR44" s="12">
        <f t="shared" si="142"/>
        <v>323</v>
      </c>
      <c r="AS44" s="12">
        <f t="shared" si="142"/>
        <v>323</v>
      </c>
      <c r="AT44" s="12">
        <f t="shared" si="142"/>
        <v>323</v>
      </c>
      <c r="AU44" s="12">
        <f t="shared" si="142"/>
        <v>323</v>
      </c>
      <c r="AV44" s="12">
        <f t="shared" si="142"/>
        <v>323</v>
      </c>
      <c r="AW44" s="12">
        <f t="shared" si="142"/>
        <v>323</v>
      </c>
      <c r="AX44" s="12">
        <f t="shared" si="142"/>
        <v>323</v>
      </c>
      <c r="AY44" s="12">
        <f t="shared" si="142"/>
        <v>296</v>
      </c>
      <c r="AZ44" s="12">
        <f t="shared" si="142"/>
        <v>296</v>
      </c>
      <c r="BA44" s="12">
        <f t="shared" si="142"/>
        <v>296</v>
      </c>
      <c r="BB44" s="12">
        <f t="shared" si="142"/>
        <v>296</v>
      </c>
      <c r="BC44" s="12">
        <f t="shared" si="142"/>
        <v>296</v>
      </c>
      <c r="BD44" s="12">
        <f t="shared" si="142"/>
        <v>296</v>
      </c>
      <c r="BE44" s="12">
        <f t="shared" si="142"/>
        <v>296</v>
      </c>
      <c r="BF44" s="12">
        <f t="shared" si="142"/>
        <v>296</v>
      </c>
      <c r="BG44" s="12">
        <f t="shared" si="142"/>
        <v>296</v>
      </c>
      <c r="BH44" s="12">
        <f t="shared" si="142"/>
        <v>296</v>
      </c>
      <c r="BI44" s="12">
        <f t="shared" si="142"/>
        <v>296</v>
      </c>
      <c r="BJ44" s="12">
        <f t="shared" si="142"/>
        <v>296</v>
      </c>
      <c r="BK44" s="12">
        <f t="shared" si="142"/>
        <v>296</v>
      </c>
      <c r="BL44" s="12">
        <f t="shared" si="142"/>
        <v>296</v>
      </c>
      <c r="BM44" s="12">
        <f t="shared" si="142"/>
        <v>296</v>
      </c>
      <c r="BN44" s="12">
        <f t="shared" si="142"/>
        <v>296</v>
      </c>
      <c r="BO44" s="12">
        <f t="shared" si="142"/>
        <v>296</v>
      </c>
      <c r="BP44" s="12">
        <f t="shared" si="142"/>
        <v>296</v>
      </c>
      <c r="BQ44" s="12">
        <f t="shared" si="142"/>
        <v>296</v>
      </c>
      <c r="BR44" s="12">
        <f t="shared" si="142"/>
        <v>296</v>
      </c>
      <c r="BS44" s="12">
        <f t="shared" si="142"/>
        <v>296</v>
      </c>
      <c r="BT44" s="12" t="str">
        <f t="shared" ref="BT44:DB44" si="143">IF(BT5="","",SUM(BT33:BT40))</f>
        <v/>
      </c>
      <c r="BU44" s="12" t="str">
        <f t="shared" si="143"/>
        <v/>
      </c>
      <c r="BV44" s="12" t="str">
        <f t="shared" si="143"/>
        <v/>
      </c>
      <c r="BW44" s="12" t="str">
        <f t="shared" si="143"/>
        <v/>
      </c>
      <c r="BX44" s="12" t="str">
        <f t="shared" si="143"/>
        <v/>
      </c>
      <c r="BY44" s="12" t="str">
        <f t="shared" si="143"/>
        <v/>
      </c>
      <c r="BZ44" s="12" t="str">
        <f t="shared" si="143"/>
        <v/>
      </c>
      <c r="CA44" s="12" t="str">
        <f t="shared" si="143"/>
        <v/>
      </c>
      <c r="CB44" s="12" t="str">
        <f t="shared" si="143"/>
        <v/>
      </c>
      <c r="CC44" s="12" t="str">
        <f t="shared" si="143"/>
        <v/>
      </c>
      <c r="CD44" s="12" t="str">
        <f t="shared" si="143"/>
        <v/>
      </c>
      <c r="CE44" s="12" t="str">
        <f t="shared" si="143"/>
        <v/>
      </c>
      <c r="CF44" s="12" t="str">
        <f t="shared" si="143"/>
        <v/>
      </c>
      <c r="CG44" s="12" t="str">
        <f t="shared" si="143"/>
        <v/>
      </c>
      <c r="CH44" s="12" t="str">
        <f t="shared" si="143"/>
        <v/>
      </c>
      <c r="CI44" s="12" t="str">
        <f t="shared" si="143"/>
        <v/>
      </c>
      <c r="CJ44" s="12" t="str">
        <f t="shared" si="143"/>
        <v/>
      </c>
      <c r="CK44" s="12" t="str">
        <f t="shared" si="143"/>
        <v/>
      </c>
      <c r="CL44" s="12" t="str">
        <f t="shared" si="143"/>
        <v/>
      </c>
      <c r="CM44" s="12" t="str">
        <f t="shared" si="143"/>
        <v/>
      </c>
      <c r="CN44" s="12" t="str">
        <f t="shared" si="143"/>
        <v/>
      </c>
      <c r="CO44" s="12" t="str">
        <f t="shared" si="143"/>
        <v/>
      </c>
      <c r="CP44" s="12" t="str">
        <f t="shared" si="143"/>
        <v/>
      </c>
      <c r="CQ44" s="12" t="str">
        <f t="shared" si="143"/>
        <v/>
      </c>
      <c r="CR44" s="12" t="str">
        <f t="shared" si="143"/>
        <v/>
      </c>
      <c r="CS44" s="12" t="str">
        <f t="shared" si="143"/>
        <v/>
      </c>
      <c r="CT44" s="12" t="str">
        <f t="shared" si="143"/>
        <v/>
      </c>
      <c r="CU44" s="12" t="str">
        <f t="shared" si="143"/>
        <v/>
      </c>
      <c r="CV44" s="12" t="str">
        <f t="shared" si="143"/>
        <v/>
      </c>
      <c r="CW44" s="12" t="str">
        <f t="shared" si="143"/>
        <v/>
      </c>
      <c r="CX44" s="12" t="str">
        <f t="shared" si="143"/>
        <v/>
      </c>
      <c r="CY44" s="12" t="str">
        <f t="shared" si="143"/>
        <v/>
      </c>
      <c r="CZ44" s="12" t="str">
        <f t="shared" si="143"/>
        <v/>
      </c>
      <c r="DA44" s="12" t="str">
        <f t="shared" si="143"/>
        <v/>
      </c>
      <c r="DB44" s="12" t="str">
        <f t="shared" si="143"/>
        <v/>
      </c>
      <c r="DC44" s="210">
        <f t="shared" si="99"/>
        <v>29137</v>
      </c>
      <c r="DJ44" s="343" t="s">
        <v>444</v>
      </c>
      <c r="DK44" s="350" t="s">
        <v>445</v>
      </c>
      <c r="DL44" s="344" t="s">
        <v>446</v>
      </c>
    </row>
    <row r="45" spans="2:118" ht="24" customHeight="1" thickTop="1" thickBot="1">
      <c r="B45" s="529" t="s">
        <v>412</v>
      </c>
      <c r="C45" s="530"/>
      <c r="D45" s="530"/>
      <c r="E45" s="531"/>
      <c r="F45" s="9">
        <f>IF(F5="","",F32-F44)</f>
        <v>-579</v>
      </c>
      <c r="G45" s="9">
        <f t="shared" ref="G45:BR45" si="144">IF(G5="","",G32-G44)</f>
        <v>21</v>
      </c>
      <c r="H45" s="9">
        <f t="shared" si="144"/>
        <v>21</v>
      </c>
      <c r="I45" s="9">
        <f t="shared" si="144"/>
        <v>3</v>
      </c>
      <c r="J45" s="9">
        <f t="shared" si="144"/>
        <v>-28</v>
      </c>
      <c r="K45" s="9">
        <f t="shared" si="144"/>
        <v>-28</v>
      </c>
      <c r="L45" s="9">
        <f t="shared" si="144"/>
        <v>52</v>
      </c>
      <c r="M45" s="9">
        <f t="shared" si="144"/>
        <v>-84</v>
      </c>
      <c r="N45" s="9">
        <f t="shared" si="144"/>
        <v>-84</v>
      </c>
      <c r="O45" s="9">
        <f t="shared" si="144"/>
        <v>-108</v>
      </c>
      <c r="P45" s="9">
        <f t="shared" si="144"/>
        <v>-308</v>
      </c>
      <c r="Q45" s="9">
        <f t="shared" si="144"/>
        <v>-108</v>
      </c>
      <c r="R45" s="9">
        <f t="shared" si="144"/>
        <v>-100</v>
      </c>
      <c r="S45" s="9">
        <f t="shared" si="144"/>
        <v>-77</v>
      </c>
      <c r="T45" s="9">
        <f t="shared" si="144"/>
        <v>-77</v>
      </c>
      <c r="U45" s="9">
        <f t="shared" si="144"/>
        <v>-77</v>
      </c>
      <c r="V45" s="9">
        <f t="shared" si="144"/>
        <v>70</v>
      </c>
      <c r="W45" s="9">
        <f t="shared" si="144"/>
        <v>70</v>
      </c>
      <c r="X45" s="9">
        <f t="shared" si="144"/>
        <v>72</v>
      </c>
      <c r="Y45" s="9">
        <f t="shared" si="144"/>
        <v>73</v>
      </c>
      <c r="Z45" s="9">
        <f t="shared" si="144"/>
        <v>98</v>
      </c>
      <c r="AA45" s="9">
        <f t="shared" si="144"/>
        <v>178</v>
      </c>
      <c r="AB45" s="9">
        <f t="shared" si="144"/>
        <v>178</v>
      </c>
      <c r="AC45" s="9">
        <f t="shared" si="144"/>
        <v>178</v>
      </c>
      <c r="AD45" s="9">
        <f t="shared" si="144"/>
        <v>211</v>
      </c>
      <c r="AE45" s="9">
        <f t="shared" si="144"/>
        <v>-268</v>
      </c>
      <c r="AF45" s="9">
        <f t="shared" si="144"/>
        <v>28</v>
      </c>
      <c r="AG45" s="9">
        <f t="shared" si="144"/>
        <v>28</v>
      </c>
      <c r="AH45" s="9">
        <f t="shared" si="144"/>
        <v>28</v>
      </c>
      <c r="AI45" s="9">
        <f t="shared" si="144"/>
        <v>28</v>
      </c>
      <c r="AJ45" s="9">
        <f t="shared" si="144"/>
        <v>73</v>
      </c>
      <c r="AK45" s="9">
        <f t="shared" si="144"/>
        <v>90</v>
      </c>
      <c r="AL45" s="9">
        <f t="shared" si="144"/>
        <v>43</v>
      </c>
      <c r="AM45" s="9">
        <f t="shared" si="144"/>
        <v>58</v>
      </c>
      <c r="AN45" s="9">
        <f t="shared" si="144"/>
        <v>58</v>
      </c>
      <c r="AO45" s="9">
        <f t="shared" si="144"/>
        <v>-142</v>
      </c>
      <c r="AP45" s="9">
        <f t="shared" si="144"/>
        <v>58</v>
      </c>
      <c r="AQ45" s="9">
        <f t="shared" si="144"/>
        <v>58</v>
      </c>
      <c r="AR45" s="9">
        <f t="shared" si="144"/>
        <v>58</v>
      </c>
      <c r="AS45" s="9">
        <f t="shared" si="144"/>
        <v>58</v>
      </c>
      <c r="AT45" s="9">
        <f t="shared" si="144"/>
        <v>58</v>
      </c>
      <c r="AU45" s="9">
        <f t="shared" si="144"/>
        <v>58</v>
      </c>
      <c r="AV45" s="9">
        <f t="shared" si="144"/>
        <v>58</v>
      </c>
      <c r="AW45" s="9">
        <f t="shared" si="144"/>
        <v>58</v>
      </c>
      <c r="AX45" s="9">
        <f t="shared" si="144"/>
        <v>58</v>
      </c>
      <c r="AY45" s="9">
        <f t="shared" si="144"/>
        <v>-15</v>
      </c>
      <c r="AZ45" s="9">
        <f t="shared" si="144"/>
        <v>-15</v>
      </c>
      <c r="BA45" s="9">
        <f t="shared" si="144"/>
        <v>-15</v>
      </c>
      <c r="BB45" s="9">
        <f t="shared" si="144"/>
        <v>-15</v>
      </c>
      <c r="BC45" s="9">
        <f t="shared" si="144"/>
        <v>-15</v>
      </c>
      <c r="BD45" s="9">
        <f t="shared" si="144"/>
        <v>-15</v>
      </c>
      <c r="BE45" s="9">
        <f t="shared" si="144"/>
        <v>-15</v>
      </c>
      <c r="BF45" s="9">
        <f t="shared" si="144"/>
        <v>-15</v>
      </c>
      <c r="BG45" s="9">
        <f t="shared" si="144"/>
        <v>-15</v>
      </c>
      <c r="BH45" s="9">
        <f t="shared" si="144"/>
        <v>-15</v>
      </c>
      <c r="BI45" s="9">
        <f t="shared" si="144"/>
        <v>-15</v>
      </c>
      <c r="BJ45" s="9">
        <f t="shared" si="144"/>
        <v>-15</v>
      </c>
      <c r="BK45" s="9">
        <f t="shared" si="144"/>
        <v>-15</v>
      </c>
      <c r="BL45" s="9">
        <f t="shared" si="144"/>
        <v>-15</v>
      </c>
      <c r="BM45" s="9">
        <f t="shared" si="144"/>
        <v>-15</v>
      </c>
      <c r="BN45" s="9">
        <f t="shared" si="144"/>
        <v>-15</v>
      </c>
      <c r="BO45" s="9">
        <f t="shared" si="144"/>
        <v>-15</v>
      </c>
      <c r="BP45" s="9">
        <f t="shared" si="144"/>
        <v>-15</v>
      </c>
      <c r="BQ45" s="9">
        <f t="shared" si="144"/>
        <v>-15</v>
      </c>
      <c r="BR45" s="9">
        <f t="shared" si="144"/>
        <v>-15</v>
      </c>
      <c r="BS45" s="9">
        <f t="shared" ref="BS45:DB45" si="145">IF(BS5="","",BS32-BS44)</f>
        <v>-15</v>
      </c>
      <c r="BT45" s="9" t="str">
        <f t="shared" si="145"/>
        <v/>
      </c>
      <c r="BU45" s="9" t="str">
        <f t="shared" si="145"/>
        <v/>
      </c>
      <c r="BV45" s="9" t="str">
        <f t="shared" si="145"/>
        <v/>
      </c>
      <c r="BW45" s="9" t="str">
        <f t="shared" si="145"/>
        <v/>
      </c>
      <c r="BX45" s="9" t="str">
        <f t="shared" si="145"/>
        <v/>
      </c>
      <c r="BY45" s="9" t="str">
        <f t="shared" si="145"/>
        <v/>
      </c>
      <c r="BZ45" s="9" t="str">
        <f t="shared" si="145"/>
        <v/>
      </c>
      <c r="CA45" s="9" t="str">
        <f t="shared" si="145"/>
        <v/>
      </c>
      <c r="CB45" s="9" t="str">
        <f t="shared" si="145"/>
        <v/>
      </c>
      <c r="CC45" s="9" t="str">
        <f t="shared" si="145"/>
        <v/>
      </c>
      <c r="CD45" s="9" t="str">
        <f t="shared" si="145"/>
        <v/>
      </c>
      <c r="CE45" s="9" t="str">
        <f t="shared" si="145"/>
        <v/>
      </c>
      <c r="CF45" s="9" t="str">
        <f t="shared" si="145"/>
        <v/>
      </c>
      <c r="CG45" s="9" t="str">
        <f t="shared" si="145"/>
        <v/>
      </c>
      <c r="CH45" s="9" t="str">
        <f t="shared" si="145"/>
        <v/>
      </c>
      <c r="CI45" s="9" t="str">
        <f t="shared" si="145"/>
        <v/>
      </c>
      <c r="CJ45" s="9" t="str">
        <f t="shared" si="145"/>
        <v/>
      </c>
      <c r="CK45" s="9" t="str">
        <f t="shared" si="145"/>
        <v/>
      </c>
      <c r="CL45" s="9" t="str">
        <f t="shared" si="145"/>
        <v/>
      </c>
      <c r="CM45" s="9" t="str">
        <f t="shared" si="145"/>
        <v/>
      </c>
      <c r="CN45" s="9" t="str">
        <f t="shared" si="145"/>
        <v/>
      </c>
      <c r="CO45" s="9" t="str">
        <f t="shared" si="145"/>
        <v/>
      </c>
      <c r="CP45" s="9" t="str">
        <f t="shared" si="145"/>
        <v/>
      </c>
      <c r="CQ45" s="9" t="str">
        <f t="shared" si="145"/>
        <v/>
      </c>
      <c r="CR45" s="9" t="str">
        <f t="shared" si="145"/>
        <v/>
      </c>
      <c r="CS45" s="9" t="str">
        <f t="shared" si="145"/>
        <v/>
      </c>
      <c r="CT45" s="9" t="str">
        <f t="shared" si="145"/>
        <v/>
      </c>
      <c r="CU45" s="9" t="str">
        <f t="shared" si="145"/>
        <v/>
      </c>
      <c r="CV45" s="9" t="str">
        <f t="shared" si="145"/>
        <v/>
      </c>
      <c r="CW45" s="9" t="str">
        <f t="shared" si="145"/>
        <v/>
      </c>
      <c r="CX45" s="9" t="str">
        <f t="shared" si="145"/>
        <v/>
      </c>
      <c r="CY45" s="9" t="str">
        <f t="shared" si="145"/>
        <v/>
      </c>
      <c r="CZ45" s="9" t="str">
        <f t="shared" si="145"/>
        <v/>
      </c>
      <c r="DA45" s="9" t="str">
        <f t="shared" si="145"/>
        <v/>
      </c>
      <c r="DB45" s="9" t="str">
        <f t="shared" si="145"/>
        <v/>
      </c>
      <c r="DC45" s="210">
        <f t="shared" si="99"/>
        <v>-202</v>
      </c>
      <c r="DJ45" s="343" t="s">
        <v>447</v>
      </c>
      <c r="DK45" s="350" t="s">
        <v>448</v>
      </c>
      <c r="DL45" s="344" t="s">
        <v>449</v>
      </c>
    </row>
    <row r="46" spans="2:118" ht="24" customHeight="1" thickTop="1" thickBot="1">
      <c r="B46" s="537" t="s">
        <v>413</v>
      </c>
      <c r="C46" s="538"/>
      <c r="D46" s="539">
        <f>SUM(家計BS!C8:C12)</f>
        <v>1000</v>
      </c>
      <c r="E46" s="540"/>
      <c r="F46" s="243">
        <f>IF(F5="","",D46+F45)</f>
        <v>421</v>
      </c>
      <c r="G46" s="243">
        <f>IF(G5="","",F46+G45)</f>
        <v>442</v>
      </c>
      <c r="H46" s="243">
        <f>IF(H5="","",G46+H45)</f>
        <v>463</v>
      </c>
      <c r="I46" s="243">
        <f t="shared" ref="I46" si="146">IF(I5="","",H46+I45)</f>
        <v>466</v>
      </c>
      <c r="J46" s="243">
        <f>IF(J5="","",I46+J45)</f>
        <v>438</v>
      </c>
      <c r="K46" s="243">
        <f>IF(K5="","",J46+K45)</f>
        <v>410</v>
      </c>
      <c r="L46" s="243">
        <f>IF(L5="","",K46+L45)</f>
        <v>462</v>
      </c>
      <c r="M46" s="243">
        <f>IF(M5="","",L46+M45)</f>
        <v>378</v>
      </c>
      <c r="N46" s="243">
        <f t="shared" ref="N46:BS46" si="147">IF(N5="","",M46+N45)</f>
        <v>294</v>
      </c>
      <c r="O46" s="243">
        <f t="shared" si="147"/>
        <v>186</v>
      </c>
      <c r="P46" s="243">
        <f t="shared" si="147"/>
        <v>-122</v>
      </c>
      <c r="Q46" s="243">
        <f t="shared" si="147"/>
        <v>-230</v>
      </c>
      <c r="R46" s="243">
        <f t="shared" si="147"/>
        <v>-330</v>
      </c>
      <c r="S46" s="243">
        <f t="shared" si="147"/>
        <v>-407</v>
      </c>
      <c r="T46" s="243">
        <f t="shared" si="147"/>
        <v>-484</v>
      </c>
      <c r="U46" s="243">
        <f t="shared" si="147"/>
        <v>-561</v>
      </c>
      <c r="V46" s="243">
        <f t="shared" si="147"/>
        <v>-491</v>
      </c>
      <c r="W46" s="243">
        <f t="shared" si="147"/>
        <v>-421</v>
      </c>
      <c r="X46" s="243">
        <f t="shared" si="147"/>
        <v>-349</v>
      </c>
      <c r="Y46" s="243">
        <f t="shared" si="147"/>
        <v>-276</v>
      </c>
      <c r="Z46" s="243">
        <f t="shared" si="147"/>
        <v>-178</v>
      </c>
      <c r="AA46" s="243">
        <f t="shared" si="147"/>
        <v>0</v>
      </c>
      <c r="AB46" s="243">
        <f>IF(AB5="","",AA46+AB45)</f>
        <v>178</v>
      </c>
      <c r="AC46" s="243">
        <f t="shared" si="147"/>
        <v>356</v>
      </c>
      <c r="AD46" s="243">
        <f t="shared" si="147"/>
        <v>567</v>
      </c>
      <c r="AE46" s="243">
        <f t="shared" si="147"/>
        <v>299</v>
      </c>
      <c r="AF46" s="243">
        <f t="shared" si="147"/>
        <v>327</v>
      </c>
      <c r="AG46" s="243">
        <f t="shared" si="147"/>
        <v>355</v>
      </c>
      <c r="AH46" s="243">
        <f t="shared" si="147"/>
        <v>383</v>
      </c>
      <c r="AI46" s="243">
        <f t="shared" si="147"/>
        <v>411</v>
      </c>
      <c r="AJ46" s="243">
        <f t="shared" si="147"/>
        <v>484</v>
      </c>
      <c r="AK46" s="243">
        <f t="shared" si="147"/>
        <v>574</v>
      </c>
      <c r="AL46" s="243">
        <f t="shared" si="147"/>
        <v>617</v>
      </c>
      <c r="AM46" s="243">
        <f t="shared" si="147"/>
        <v>675</v>
      </c>
      <c r="AN46" s="243">
        <f t="shared" si="147"/>
        <v>733</v>
      </c>
      <c r="AO46" s="243">
        <f t="shared" si="147"/>
        <v>591</v>
      </c>
      <c r="AP46" s="243">
        <f t="shared" si="147"/>
        <v>649</v>
      </c>
      <c r="AQ46" s="243">
        <f t="shared" si="147"/>
        <v>707</v>
      </c>
      <c r="AR46" s="243">
        <f t="shared" si="147"/>
        <v>765</v>
      </c>
      <c r="AS46" s="243">
        <f t="shared" si="147"/>
        <v>823</v>
      </c>
      <c r="AT46" s="243">
        <f t="shared" si="147"/>
        <v>881</v>
      </c>
      <c r="AU46" s="243">
        <f>IF(AU5="","",AT46+AU45)</f>
        <v>939</v>
      </c>
      <c r="AV46" s="243">
        <f t="shared" si="147"/>
        <v>997</v>
      </c>
      <c r="AW46" s="243">
        <f t="shared" si="147"/>
        <v>1055</v>
      </c>
      <c r="AX46" s="243">
        <f t="shared" si="147"/>
        <v>1113</v>
      </c>
      <c r="AY46" s="243">
        <f t="shared" si="147"/>
        <v>1098</v>
      </c>
      <c r="AZ46" s="243">
        <f t="shared" si="147"/>
        <v>1083</v>
      </c>
      <c r="BA46" s="243">
        <f t="shared" si="147"/>
        <v>1068</v>
      </c>
      <c r="BB46" s="243">
        <f t="shared" si="147"/>
        <v>1053</v>
      </c>
      <c r="BC46" s="243">
        <f t="shared" si="147"/>
        <v>1038</v>
      </c>
      <c r="BD46" s="243">
        <f t="shared" si="147"/>
        <v>1023</v>
      </c>
      <c r="BE46" s="243">
        <f t="shared" si="147"/>
        <v>1008</v>
      </c>
      <c r="BF46" s="243">
        <f t="shared" si="147"/>
        <v>993</v>
      </c>
      <c r="BG46" s="243">
        <f t="shared" si="147"/>
        <v>978</v>
      </c>
      <c r="BH46" s="243">
        <f t="shared" si="147"/>
        <v>963</v>
      </c>
      <c r="BI46" s="243">
        <f t="shared" si="147"/>
        <v>948</v>
      </c>
      <c r="BJ46" s="243">
        <f t="shared" si="147"/>
        <v>933</v>
      </c>
      <c r="BK46" s="243">
        <f t="shared" si="147"/>
        <v>918</v>
      </c>
      <c r="BL46" s="243">
        <f t="shared" si="147"/>
        <v>903</v>
      </c>
      <c r="BM46" s="243">
        <f t="shared" si="147"/>
        <v>888</v>
      </c>
      <c r="BN46" s="243">
        <f t="shared" si="147"/>
        <v>873</v>
      </c>
      <c r="BO46" s="243">
        <f t="shared" si="147"/>
        <v>858</v>
      </c>
      <c r="BP46" s="243">
        <f t="shared" si="147"/>
        <v>843</v>
      </c>
      <c r="BQ46" s="243">
        <f t="shared" si="147"/>
        <v>828</v>
      </c>
      <c r="BR46" s="243">
        <f t="shared" si="147"/>
        <v>813</v>
      </c>
      <c r="BS46" s="243">
        <f t="shared" si="147"/>
        <v>798</v>
      </c>
      <c r="BT46" s="111" t="str">
        <f t="shared" ref="BT46" si="148">IF(BT5="","",BR46+BT45)</f>
        <v/>
      </c>
      <c r="BU46" s="111" t="str">
        <f t="shared" ref="BU46" si="149">IF(BU5="","",BT46+BU45)</f>
        <v/>
      </c>
      <c r="BV46" s="111" t="str">
        <f t="shared" ref="BV46" si="150">IF(BV5="","",BT46+BV45)</f>
        <v/>
      </c>
      <c r="BW46" s="111" t="str">
        <f t="shared" ref="BW46" si="151">IF(BW5="","",BV46+BW45)</f>
        <v/>
      </c>
      <c r="BX46" s="111" t="str">
        <f t="shared" ref="BX46" si="152">IF(BX5="","",BV46+BX45)</f>
        <v/>
      </c>
      <c r="BY46" s="111" t="str">
        <f t="shared" ref="BY46:DB46" si="153">IF(BY5="","",BW46+BY45)</f>
        <v/>
      </c>
      <c r="BZ46" s="111" t="str">
        <f t="shared" si="153"/>
        <v/>
      </c>
      <c r="CA46" s="111" t="str">
        <f t="shared" si="153"/>
        <v/>
      </c>
      <c r="CB46" s="111" t="str">
        <f t="shared" si="153"/>
        <v/>
      </c>
      <c r="CC46" s="111" t="str">
        <f t="shared" si="153"/>
        <v/>
      </c>
      <c r="CD46" s="111" t="str">
        <f t="shared" si="153"/>
        <v/>
      </c>
      <c r="CE46" s="111" t="str">
        <f t="shared" si="153"/>
        <v/>
      </c>
      <c r="CF46" s="111" t="str">
        <f t="shared" si="153"/>
        <v/>
      </c>
      <c r="CG46" s="111" t="str">
        <f t="shared" si="153"/>
        <v/>
      </c>
      <c r="CH46" s="111" t="str">
        <f t="shared" si="153"/>
        <v/>
      </c>
      <c r="CI46" s="111" t="str">
        <f t="shared" si="153"/>
        <v/>
      </c>
      <c r="CJ46" s="111" t="str">
        <f t="shared" si="153"/>
        <v/>
      </c>
      <c r="CK46" s="111" t="str">
        <f t="shared" si="153"/>
        <v/>
      </c>
      <c r="CL46" s="111" t="str">
        <f t="shared" si="153"/>
        <v/>
      </c>
      <c r="CM46" s="111" t="str">
        <f t="shared" si="153"/>
        <v/>
      </c>
      <c r="CN46" s="111" t="str">
        <f t="shared" si="153"/>
        <v/>
      </c>
      <c r="CO46" s="111" t="str">
        <f t="shared" si="153"/>
        <v/>
      </c>
      <c r="CP46" s="111" t="str">
        <f t="shared" si="153"/>
        <v/>
      </c>
      <c r="CQ46" s="111" t="str">
        <f t="shared" si="153"/>
        <v/>
      </c>
      <c r="CR46" s="111" t="str">
        <f t="shared" si="153"/>
        <v/>
      </c>
      <c r="CS46" s="111" t="str">
        <f t="shared" si="153"/>
        <v/>
      </c>
      <c r="CT46" s="111" t="str">
        <f t="shared" si="153"/>
        <v/>
      </c>
      <c r="CU46" s="111" t="str">
        <f t="shared" si="153"/>
        <v/>
      </c>
      <c r="CV46" s="111" t="str">
        <f t="shared" si="153"/>
        <v/>
      </c>
      <c r="CW46" s="111" t="str">
        <f t="shared" si="153"/>
        <v/>
      </c>
      <c r="CX46" s="111" t="str">
        <f t="shared" si="153"/>
        <v/>
      </c>
      <c r="CY46" s="111" t="str">
        <f t="shared" si="153"/>
        <v/>
      </c>
      <c r="CZ46" s="111" t="str">
        <f t="shared" si="153"/>
        <v/>
      </c>
      <c r="DA46" s="111" t="str">
        <f t="shared" si="153"/>
        <v/>
      </c>
      <c r="DB46" s="111" t="str">
        <f t="shared" si="153"/>
        <v/>
      </c>
      <c r="DC46" s="1">
        <v>1000</v>
      </c>
      <c r="DD46" s="1" t="s">
        <v>451</v>
      </c>
      <c r="DJ46" s="367" t="s">
        <v>450</v>
      </c>
      <c r="DK46" s="350" t="s">
        <v>455</v>
      </c>
      <c r="DL46" s="344"/>
    </row>
    <row r="47" spans="2:118" ht="24" hidden="1" customHeight="1" thickTop="1" thickBot="1">
      <c r="B47" s="523" t="s">
        <v>50</v>
      </c>
      <c r="C47" s="524"/>
      <c r="D47" s="525"/>
      <c r="E47" s="84"/>
      <c r="F47" s="13"/>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row>
    <row r="48" spans="2:118" ht="24" hidden="1" customHeight="1" thickTop="1">
      <c r="B48" s="526" t="s">
        <v>51</v>
      </c>
      <c r="C48" s="527"/>
      <c r="D48" s="528"/>
      <c r="E48" s="84"/>
      <c r="F48" s="13"/>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row>
    <row r="49" spans="5:110" ht="13.5" thickTop="1">
      <c r="DC49" s="1">
        <v>100</v>
      </c>
      <c r="DD49" s="1" t="s">
        <v>452</v>
      </c>
    </row>
    <row r="50" spans="5:110" ht="17.5">
      <c r="E50" s="85" t="s">
        <v>236</v>
      </c>
      <c r="AA50" s="215"/>
      <c r="DC50" s="1">
        <v>2000</v>
      </c>
      <c r="DD50" s="1" t="s">
        <v>453</v>
      </c>
      <c r="DF50" s="210">
        <f>DH30-DC36-DC43+DC28</f>
        <v>-31201</v>
      </c>
    </row>
    <row r="51" spans="5:110">
      <c r="DC51" s="1">
        <f>BS46-(DC46+DC49+DC50)</f>
        <v>-2302</v>
      </c>
    </row>
  </sheetData>
  <sheetProtection algorithmName="SHA-512" hashValue="EUiFig8eqdqQcHL1uGoVuoiUmXzcweUZ71KP6d0VWzLaY55ISGsIRojnCInyQen11rwRiEdx2fGkk5e8vMrZYg==" saltValue="K4pHt2mipCyc56gmimlvFQ==" spinCount="100000" sheet="1" objects="1" scenarios="1"/>
  <mergeCells count="40">
    <mergeCell ref="DF35:DF40"/>
    <mergeCell ref="B47:D47"/>
    <mergeCell ref="B48:D48"/>
    <mergeCell ref="C32:E32"/>
    <mergeCell ref="B45:E45"/>
    <mergeCell ref="B33:B44"/>
    <mergeCell ref="C37:E37"/>
    <mergeCell ref="B46:C46"/>
    <mergeCell ref="D46:E46"/>
    <mergeCell ref="C35:D35"/>
    <mergeCell ref="B18:B32"/>
    <mergeCell ref="D18:E18"/>
    <mergeCell ref="D19:E19"/>
    <mergeCell ref="C20:C21"/>
    <mergeCell ref="D20:E20"/>
    <mergeCell ref="D21:E21"/>
    <mergeCell ref="C44:E44"/>
    <mergeCell ref="C43:D43"/>
    <mergeCell ref="B2:C2"/>
    <mergeCell ref="C17:E17"/>
    <mergeCell ref="B5:B10"/>
    <mergeCell ref="B11:B16"/>
    <mergeCell ref="C4:D4"/>
    <mergeCell ref="D2:E2"/>
    <mergeCell ref="C22:C23"/>
    <mergeCell ref="D23:E23"/>
    <mergeCell ref="D25:E25"/>
    <mergeCell ref="C24:C27"/>
    <mergeCell ref="D22:E22"/>
    <mergeCell ref="D27:E27"/>
    <mergeCell ref="D26:E26"/>
    <mergeCell ref="C18:C19"/>
    <mergeCell ref="C11:E15"/>
    <mergeCell ref="C16:E16"/>
    <mergeCell ref="C10:E10"/>
    <mergeCell ref="C5:E5"/>
    <mergeCell ref="C6:E6"/>
    <mergeCell ref="C7:E7"/>
    <mergeCell ref="C8:E8"/>
    <mergeCell ref="C9:E9"/>
  </mergeCells>
  <phoneticPr fontId="1"/>
  <conditionalFormatting sqref="F44:DB44">
    <cfRule type="cellIs" dxfId="5" priority="1" operator="equal">
      <formula>0</formula>
    </cfRule>
    <cfRule type="cellIs" dxfId="4" priority="2" operator="equal">
      <formula>0</formula>
    </cfRule>
  </conditionalFormatting>
  <conditionalFormatting sqref="F45:DB45">
    <cfRule type="cellIs" dxfId="3" priority="4" operator="equal">
      <formula>0</formula>
    </cfRule>
  </conditionalFormatting>
  <conditionalFormatting sqref="F46:DB46 F47:CC48">
    <cfRule type="cellIs" dxfId="2" priority="3" operator="equal">
      <formula>0</formula>
    </cfRule>
  </conditionalFormatting>
  <conditionalFormatting sqref="F32:DL32">
    <cfRule type="cellIs" dxfId="1" priority="6" operator="equal">
      <formula>0</formula>
    </cfRule>
    <cfRule type="cellIs" dxfId="0" priority="7" operator="equal">
      <formula>0</formula>
    </cfRule>
  </conditionalFormatting>
  <hyperlinks>
    <hyperlink ref="C37:E37" location="税金など!A1" display="60歳以降の税金・社会保険料" xr:uid="{6FBCF34A-E510-4E8F-B5DB-0021C8863838}"/>
    <hyperlink ref="D18:E18" location="あなたの源泉徴収票!A1" display="本人🖱" xr:uid="{8C3A8711-E342-47AF-A7EA-DF63F47CAA38}"/>
    <hyperlink ref="D19:E19" location="配偶者の源泉徴収票!A1" display="配偶者🖱" xr:uid="{81F54633-8688-41D5-A1F3-06171E367B7D}"/>
    <hyperlink ref="D24:E24" location="年金収入!A1" display="本人（基礎年金）🖱" xr:uid="{AA7B89D5-D40D-43AB-AA46-02346884A6A4}"/>
    <hyperlink ref="D25:E25" location="年金収入!A1" display="本人（厚生年金）🖱" xr:uid="{B4F56B31-BB41-4ACA-9401-57053B746265}"/>
    <hyperlink ref="D26:E26" location="年金収入!A1" display="配偶者（基礎年金）🖱" xr:uid="{6EDC4DE9-C63D-4493-81A8-39E4B1B0048F}"/>
    <hyperlink ref="D27:E27" location="年金収入!A1" display="配偶者（厚生年金）🖱" xr:uid="{0DBDBEEA-3498-4D74-9AF6-C8E47584DEE7}"/>
    <hyperlink ref="E50" location="グラフ!A1" display="グラフへ" xr:uid="{2EB58EC6-6643-42CA-B8F8-8661B741369C}"/>
    <hyperlink ref="D22:E22" location="年金収入!A1" display="本人🖱" xr:uid="{DB8601D2-8087-4DFE-A29A-CB306643B4B2}"/>
    <hyperlink ref="C33" location="基礎生活費!A1" display="基礎生活費　　　　" xr:uid="{BCEB47B5-CF89-49A5-8305-8DD46CDEA10B}"/>
    <hyperlink ref="C34" location="教育費検討S!A1" display="②教育費🖱" xr:uid="{4371C16C-50B4-4060-8FFD-3F579A8B77AC}"/>
    <hyperlink ref="C16:E16" location="ライフイベント表!A1" display="ライフイベント表へ🖱" xr:uid="{C18F4CC3-D697-470B-89C2-22C26F8FA9E8}"/>
    <hyperlink ref="D20:E20" location="退職一時金!A1" display="本人　　　　　" xr:uid="{7A536481-F3B1-4AAF-B05E-2AEBD0E31C7E}"/>
    <hyperlink ref="D21:E21" location="退職一時金!A1" display="配偶者🖱" xr:uid="{964D125A-A69B-4FDB-8765-F2BB53049867}"/>
    <hyperlink ref="D23:E23" location="年金収入!A1" display="配偶者🖱" xr:uid="{C49E0199-AE0E-4CA5-999C-81983B874F6E}"/>
    <hyperlink ref="C28" location="雇用保険!A1" display="雇用保険（失業保険）🖱　☞" xr:uid="{A262D278-53AD-4278-8D67-357A2F138E81}"/>
    <hyperlink ref="B2:C2" location="目次!A1" display="目次" xr:uid="{AB8B6485-CB85-4E34-8AB2-E2F5CE25100C}"/>
  </hyperlinks>
  <pageMargins left="3.937007874015748E-2" right="0.23622047244094491" top="0.59055118110236227" bottom="0.19685039370078741" header="0.31496062992125984" footer="0.31496062992125984"/>
  <pageSetup paperSize="9" scale="53" orientation="landscape"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D99D-7D4B-435A-B683-CB37B1DB8DAC}">
  <dimension ref="B1:CD75"/>
  <sheetViews>
    <sheetView showGridLines="0" workbookViewId="0">
      <pane xSplit="6" ySplit="4" topLeftCell="G5" activePane="bottomRight" state="frozen"/>
      <selection pane="topRight" activeCell="G1" sqref="G1"/>
      <selection pane="bottomLeft" activeCell="A5" sqref="A5"/>
      <selection pane="bottomRight" activeCell="D3" sqref="D3"/>
    </sheetView>
  </sheetViews>
  <sheetFormatPr defaultRowHeight="14.5" customHeight="1"/>
  <cols>
    <col min="1" max="1" width="1.7265625" style="69" customWidth="1"/>
    <col min="2" max="2" width="5.7265625" style="69" customWidth="1"/>
    <col min="3" max="3" width="20.81640625" style="69" customWidth="1"/>
    <col min="4" max="6" width="8.7265625" style="69"/>
    <col min="7" max="7" width="8.7265625" style="69" customWidth="1"/>
    <col min="8" max="16384" width="8.7265625" style="69"/>
  </cols>
  <sheetData>
    <row r="1" spans="2:82" ht="14.5" customHeight="1">
      <c r="B1" s="121" t="s">
        <v>661</v>
      </c>
      <c r="C1" s="552" t="s">
        <v>352</v>
      </c>
      <c r="D1" s="450"/>
    </row>
    <row r="2" spans="2:82" ht="14.5" customHeight="1">
      <c r="C2" s="175" t="s">
        <v>700</v>
      </c>
      <c r="I2" s="264"/>
      <c r="J2" s="264"/>
      <c r="K2" s="264"/>
      <c r="L2" s="264"/>
    </row>
    <row r="3" spans="2:82" ht="14.5" customHeight="1">
      <c r="C3" s="287"/>
      <c r="D3" s="136" t="s">
        <v>365</v>
      </c>
    </row>
    <row r="4" spans="2:82" s="1" customFormat="1" ht="14.5" customHeight="1">
      <c r="C4" s="2" t="s">
        <v>185</v>
      </c>
      <c r="D4" s="389"/>
      <c r="E4" s="389"/>
      <c r="F4" s="390" t="s">
        <v>181</v>
      </c>
      <c r="G4" s="391">
        <f>IF(CF表!F4="","",CF表!F4)</f>
        <v>2024</v>
      </c>
      <c r="H4" s="218">
        <f t="shared" ref="H4:W17" si="0">IF(G4="","",G4+1)</f>
        <v>2025</v>
      </c>
      <c r="I4" s="218">
        <f t="shared" ref="I4" si="1">IF(H4="","",H4+1)</f>
        <v>2026</v>
      </c>
      <c r="J4" s="218">
        <f t="shared" ref="J4" si="2">IF(I4="","",I4+1)</f>
        <v>2027</v>
      </c>
      <c r="K4" s="218">
        <f t="shared" ref="K4" si="3">IF(J4="","",J4+1)</f>
        <v>2028</v>
      </c>
      <c r="L4" s="218">
        <f t="shared" ref="L4" si="4">IF(K4="","",K4+1)</f>
        <v>2029</v>
      </c>
      <c r="M4" s="218">
        <f t="shared" ref="M4" si="5">IF(L4="","",L4+1)</f>
        <v>2030</v>
      </c>
      <c r="N4" s="218">
        <f t="shared" ref="N4" si="6">IF(M4="","",M4+1)</f>
        <v>2031</v>
      </c>
      <c r="O4" s="218">
        <f t="shared" ref="O4" si="7">IF(N4="","",N4+1)</f>
        <v>2032</v>
      </c>
      <c r="P4" s="218">
        <f t="shared" ref="P4" si="8">IF(O4="","",O4+1)</f>
        <v>2033</v>
      </c>
      <c r="Q4" s="218">
        <f t="shared" ref="Q4" si="9">IF(P4="","",P4+1)</f>
        <v>2034</v>
      </c>
      <c r="R4" s="218">
        <f t="shared" ref="R4" si="10">IF(Q4="","",Q4+1)</f>
        <v>2035</v>
      </c>
      <c r="S4" s="218">
        <f t="shared" ref="S4" si="11">IF(R4="","",R4+1)</f>
        <v>2036</v>
      </c>
      <c r="T4" s="218">
        <f t="shared" ref="T4" si="12">IF(S4="","",S4+1)</f>
        <v>2037</v>
      </c>
      <c r="U4" s="218">
        <f t="shared" ref="U4" si="13">IF(T4="","",T4+1)</f>
        <v>2038</v>
      </c>
      <c r="V4" s="218">
        <f t="shared" ref="V4" si="14">IF(U4="","",U4+1)</f>
        <v>2039</v>
      </c>
      <c r="W4" s="218">
        <f t="shared" ref="W4" si="15">IF(V4="","",V4+1)</f>
        <v>2040</v>
      </c>
      <c r="X4" s="218">
        <f t="shared" ref="X4" si="16">IF(W4="","",W4+1)</f>
        <v>2041</v>
      </c>
      <c r="Y4" s="218">
        <f t="shared" ref="Y4" si="17">IF(X4="","",X4+1)</f>
        <v>2042</v>
      </c>
      <c r="Z4" s="218">
        <f t="shared" ref="Z4" si="18">IF(Y4="","",Y4+1)</f>
        <v>2043</v>
      </c>
      <c r="AA4" s="218">
        <f t="shared" ref="AA4" si="19">IF(Z4="","",Z4+1)</f>
        <v>2044</v>
      </c>
      <c r="AB4" s="218">
        <f t="shared" ref="AB4" si="20">IF(AA4="","",AA4+1)</f>
        <v>2045</v>
      </c>
      <c r="AC4" s="218">
        <f t="shared" ref="AC4" si="21">IF(AB4="","",AB4+1)</f>
        <v>2046</v>
      </c>
      <c r="AD4" s="218">
        <f t="shared" ref="AD4" si="22">IF(AC4="","",AC4+1)</f>
        <v>2047</v>
      </c>
      <c r="AE4" s="218">
        <f t="shared" ref="AE4" si="23">IF(AD4="","",AD4+1)</f>
        <v>2048</v>
      </c>
      <c r="AF4" s="218">
        <f t="shared" ref="AF4" si="24">IF(AE4="","",AE4+1)</f>
        <v>2049</v>
      </c>
      <c r="AG4" s="218">
        <f t="shared" ref="AG4" si="25">IF(AF4="","",AF4+1)</f>
        <v>2050</v>
      </c>
      <c r="AH4" s="218">
        <f t="shared" ref="AH4" si="26">IF(AG4="","",AG4+1)</f>
        <v>2051</v>
      </c>
      <c r="AI4" s="218">
        <f t="shared" ref="AI4" si="27">IF(AH4="","",AH4+1)</f>
        <v>2052</v>
      </c>
      <c r="AJ4" s="218">
        <f t="shared" ref="AJ4" si="28">IF(AI4="","",AI4+1)</f>
        <v>2053</v>
      </c>
      <c r="AK4" s="218">
        <f t="shared" ref="AK4" si="29">IF(AJ4="","",AJ4+1)</f>
        <v>2054</v>
      </c>
      <c r="AL4" s="218">
        <f t="shared" ref="AL4" si="30">IF(AK4="","",AK4+1)</f>
        <v>2055</v>
      </c>
      <c r="AM4" s="218">
        <f t="shared" ref="AM4" si="31">IF(AL4="","",AL4+1)</f>
        <v>2056</v>
      </c>
      <c r="AN4" s="218">
        <f t="shared" ref="AN4" si="32">IF(AM4="","",AM4+1)</f>
        <v>2057</v>
      </c>
      <c r="AO4" s="218">
        <f t="shared" ref="AO4" si="33">IF(AN4="","",AN4+1)</f>
        <v>2058</v>
      </c>
      <c r="AP4" s="218">
        <f t="shared" ref="AP4" si="34">IF(AO4="","",AO4+1)</f>
        <v>2059</v>
      </c>
      <c r="AQ4" s="218">
        <f t="shared" ref="AQ4" si="35">IF(AP4="","",AP4+1)</f>
        <v>2060</v>
      </c>
      <c r="AR4" s="218">
        <f t="shared" ref="AR4" si="36">IF(AQ4="","",AQ4+1)</f>
        <v>2061</v>
      </c>
      <c r="AS4" s="218">
        <f t="shared" ref="AS4" si="37">IF(AR4="","",AR4+1)</f>
        <v>2062</v>
      </c>
      <c r="AT4" s="218">
        <f t="shared" ref="AT4" si="38">IF(AS4="","",AS4+1)</f>
        <v>2063</v>
      </c>
      <c r="AU4" s="218">
        <f t="shared" ref="AU4" si="39">IF(AT4="","",AT4+1)</f>
        <v>2064</v>
      </c>
      <c r="AV4" s="218">
        <f t="shared" ref="AV4" si="40">IF(AU4="","",AU4+1)</f>
        <v>2065</v>
      </c>
      <c r="AW4" s="218">
        <f t="shared" ref="AW4" si="41">IF(AV4="","",AV4+1)</f>
        <v>2066</v>
      </c>
      <c r="AX4" s="218">
        <f t="shared" ref="AX4" si="42">IF(AW4="","",AW4+1)</f>
        <v>2067</v>
      </c>
      <c r="AY4" s="218">
        <f t="shared" ref="AY4" si="43">IF(AX4="","",AX4+1)</f>
        <v>2068</v>
      </c>
      <c r="AZ4" s="218">
        <f t="shared" ref="AZ4" si="44">IF(AY4="","",AY4+1)</f>
        <v>2069</v>
      </c>
      <c r="BA4" s="218">
        <f t="shared" ref="BA4" si="45">IF(AZ4="","",AZ4+1)</f>
        <v>2070</v>
      </c>
      <c r="BB4" s="218">
        <f t="shared" ref="BB4" si="46">IF(BA4="","",BA4+1)</f>
        <v>2071</v>
      </c>
      <c r="BC4" s="218">
        <f t="shared" ref="BC4" si="47">IF(BB4="","",BB4+1)</f>
        <v>2072</v>
      </c>
      <c r="BD4" s="218">
        <f t="shared" ref="BD4" si="48">IF(BC4="","",BC4+1)</f>
        <v>2073</v>
      </c>
      <c r="BE4" s="218">
        <f t="shared" ref="BE4" si="49">IF(BD4="","",BD4+1)</f>
        <v>2074</v>
      </c>
      <c r="BF4" s="218">
        <f t="shared" ref="BF4" si="50">IF(BE4="","",BE4+1)</f>
        <v>2075</v>
      </c>
      <c r="BG4" s="218">
        <f t="shared" ref="BG4" si="51">IF(BF4="","",BF4+1)</f>
        <v>2076</v>
      </c>
      <c r="BH4" s="218">
        <f t="shared" ref="BH4" si="52">IF(BG4="","",BG4+1)</f>
        <v>2077</v>
      </c>
      <c r="BI4" s="218">
        <f t="shared" ref="BI4" si="53">IF(BH4="","",BH4+1)</f>
        <v>2078</v>
      </c>
      <c r="BJ4" s="218">
        <f t="shared" ref="BJ4" si="54">IF(BI4="","",BI4+1)</f>
        <v>2079</v>
      </c>
      <c r="BK4" s="218">
        <f t="shared" ref="BK4" si="55">IF(BJ4="","",BJ4+1)</f>
        <v>2080</v>
      </c>
      <c r="BL4" s="218">
        <f t="shared" ref="BL4" si="56">IF(BK4="","",BK4+1)</f>
        <v>2081</v>
      </c>
      <c r="BM4" s="218">
        <f t="shared" ref="BM4" si="57">IF(BL4="","",BL4+1)</f>
        <v>2082</v>
      </c>
      <c r="BN4" s="218">
        <f t="shared" ref="BN4" si="58">IF(BM4="","",BM4+1)</f>
        <v>2083</v>
      </c>
      <c r="BO4" s="218">
        <f t="shared" ref="BO4" si="59">IF(BN4="","",BN4+1)</f>
        <v>2084</v>
      </c>
      <c r="BP4" s="218">
        <f t="shared" ref="BP4" si="60">IF(BO4="","",BO4+1)</f>
        <v>2085</v>
      </c>
      <c r="BQ4" s="218">
        <f t="shared" ref="BQ4" si="61">IF(BP4="","",BP4+1)</f>
        <v>2086</v>
      </c>
      <c r="BR4" s="218">
        <f t="shared" ref="BR4" si="62">IF(BQ4="","",BQ4+1)</f>
        <v>2087</v>
      </c>
      <c r="BS4" s="218">
        <f t="shared" ref="BS4" si="63">IF(BR4="","",BR4+1)</f>
        <v>2088</v>
      </c>
      <c r="BT4" s="218">
        <f t="shared" ref="BT4" si="64">IF(BS4="","",BS4+1)</f>
        <v>2089</v>
      </c>
      <c r="BU4" s="218">
        <f t="shared" ref="BU4" si="65">IF(BT4="","",BT4+1)</f>
        <v>2090</v>
      </c>
      <c r="BV4" s="218">
        <f t="shared" ref="BV4" si="66">IF(BU4="","",BU4+1)</f>
        <v>2091</v>
      </c>
      <c r="BW4" s="218">
        <f t="shared" ref="BW4" si="67">IF(BV4="","",BV4+1)</f>
        <v>2092</v>
      </c>
      <c r="BX4" s="218">
        <f t="shared" ref="BX4" si="68">IF(BW4="","",BW4+1)</f>
        <v>2093</v>
      </c>
      <c r="BY4" s="218">
        <f t="shared" ref="BY4" si="69">IF(BX4="","",BX4+1)</f>
        <v>2094</v>
      </c>
      <c r="BZ4" s="218">
        <f t="shared" ref="BZ4" si="70">IF(BY4="","",BY4+1)</f>
        <v>2095</v>
      </c>
      <c r="CA4" s="218">
        <f t="shared" ref="CA4" si="71">IF(BZ4="","",BZ4+1)</f>
        <v>2096</v>
      </c>
      <c r="CB4" s="218">
        <f t="shared" ref="CB4" si="72">IF(CA4="","",CA4+1)</f>
        <v>2097</v>
      </c>
      <c r="CC4" s="218">
        <f t="shared" ref="CC4" si="73">IF(CB4="","",CB4+1)</f>
        <v>2098</v>
      </c>
      <c r="CD4" s="218">
        <f t="shared" ref="CD4" si="74">IF(CC4="","",CC4+1)</f>
        <v>2099</v>
      </c>
    </row>
    <row r="5" spans="2:82" s="1" customFormat="1" ht="14.5" customHeight="1">
      <c r="B5" s="201"/>
      <c r="C5" s="154" t="s">
        <v>353</v>
      </c>
      <c r="D5" s="560" t="str">
        <f>IF(CF表!C5="","",CF表!C5)</f>
        <v>M.大輔</v>
      </c>
      <c r="E5" s="561"/>
      <c r="F5" s="392" t="s">
        <v>53</v>
      </c>
      <c r="G5" s="391">
        <f>IF(CF表!F5="","",CF表!F5)</f>
        <v>35</v>
      </c>
      <c r="H5" s="218">
        <f t="shared" si="0"/>
        <v>36</v>
      </c>
      <c r="I5" s="218">
        <f t="shared" si="0"/>
        <v>37</v>
      </c>
      <c r="J5" s="218">
        <f t="shared" si="0"/>
        <v>38</v>
      </c>
      <c r="K5" s="218">
        <f t="shared" si="0"/>
        <v>39</v>
      </c>
      <c r="L5" s="218">
        <f t="shared" si="0"/>
        <v>40</v>
      </c>
      <c r="M5" s="218">
        <f t="shared" si="0"/>
        <v>41</v>
      </c>
      <c r="N5" s="218">
        <f t="shared" si="0"/>
        <v>42</v>
      </c>
      <c r="O5" s="218">
        <f t="shared" si="0"/>
        <v>43</v>
      </c>
      <c r="P5" s="218">
        <f t="shared" si="0"/>
        <v>44</v>
      </c>
      <c r="Q5" s="218">
        <f t="shared" si="0"/>
        <v>45</v>
      </c>
      <c r="R5" s="218">
        <f t="shared" si="0"/>
        <v>46</v>
      </c>
      <c r="S5" s="218">
        <f t="shared" si="0"/>
        <v>47</v>
      </c>
      <c r="T5" s="218">
        <f t="shared" si="0"/>
        <v>48</v>
      </c>
      <c r="U5" s="218">
        <f t="shared" si="0"/>
        <v>49</v>
      </c>
      <c r="V5" s="218">
        <f t="shared" si="0"/>
        <v>50</v>
      </c>
      <c r="W5" s="218">
        <f t="shared" si="0"/>
        <v>51</v>
      </c>
      <c r="X5" s="218">
        <f t="shared" ref="X5:CD17" si="75">IF(W5="","",W5+1)</f>
        <v>52</v>
      </c>
      <c r="Y5" s="218">
        <f t="shared" si="75"/>
        <v>53</v>
      </c>
      <c r="Z5" s="218">
        <f t="shared" si="75"/>
        <v>54</v>
      </c>
      <c r="AA5" s="218">
        <f t="shared" si="75"/>
        <v>55</v>
      </c>
      <c r="AB5" s="218">
        <f t="shared" si="75"/>
        <v>56</v>
      </c>
      <c r="AC5" s="218">
        <f t="shared" si="75"/>
        <v>57</v>
      </c>
      <c r="AD5" s="218">
        <f t="shared" si="75"/>
        <v>58</v>
      </c>
      <c r="AE5" s="218">
        <f t="shared" si="75"/>
        <v>59</v>
      </c>
      <c r="AF5" s="218">
        <f t="shared" si="75"/>
        <v>60</v>
      </c>
      <c r="AG5" s="218">
        <f t="shared" si="75"/>
        <v>61</v>
      </c>
      <c r="AH5" s="218">
        <f t="shared" si="75"/>
        <v>62</v>
      </c>
      <c r="AI5" s="218">
        <f t="shared" si="75"/>
        <v>63</v>
      </c>
      <c r="AJ5" s="218">
        <f t="shared" si="75"/>
        <v>64</v>
      </c>
      <c r="AK5" s="218">
        <f t="shared" si="75"/>
        <v>65</v>
      </c>
      <c r="AL5" s="218">
        <f t="shared" si="75"/>
        <v>66</v>
      </c>
      <c r="AM5" s="218">
        <f t="shared" si="75"/>
        <v>67</v>
      </c>
      <c r="AN5" s="218">
        <f t="shared" si="75"/>
        <v>68</v>
      </c>
      <c r="AO5" s="218">
        <f t="shared" si="75"/>
        <v>69</v>
      </c>
      <c r="AP5" s="218">
        <f t="shared" si="75"/>
        <v>70</v>
      </c>
      <c r="AQ5" s="218">
        <f t="shared" si="75"/>
        <v>71</v>
      </c>
      <c r="AR5" s="218">
        <f t="shared" si="75"/>
        <v>72</v>
      </c>
      <c r="AS5" s="218">
        <f t="shared" si="75"/>
        <v>73</v>
      </c>
      <c r="AT5" s="218">
        <f t="shared" si="75"/>
        <v>74</v>
      </c>
      <c r="AU5" s="218">
        <f t="shared" si="75"/>
        <v>75</v>
      </c>
      <c r="AV5" s="218">
        <f t="shared" si="75"/>
        <v>76</v>
      </c>
      <c r="AW5" s="218">
        <f t="shared" si="75"/>
        <v>77</v>
      </c>
      <c r="AX5" s="218">
        <f t="shared" si="75"/>
        <v>78</v>
      </c>
      <c r="AY5" s="218">
        <f t="shared" si="75"/>
        <v>79</v>
      </c>
      <c r="AZ5" s="218">
        <f t="shared" si="75"/>
        <v>80</v>
      </c>
      <c r="BA5" s="218">
        <f t="shared" si="75"/>
        <v>81</v>
      </c>
      <c r="BB5" s="218">
        <f t="shared" si="75"/>
        <v>82</v>
      </c>
      <c r="BC5" s="218">
        <f t="shared" si="75"/>
        <v>83</v>
      </c>
      <c r="BD5" s="218">
        <f t="shared" si="75"/>
        <v>84</v>
      </c>
      <c r="BE5" s="218">
        <f t="shared" si="75"/>
        <v>85</v>
      </c>
      <c r="BF5" s="218">
        <f t="shared" si="75"/>
        <v>86</v>
      </c>
      <c r="BG5" s="218">
        <f t="shared" si="75"/>
        <v>87</v>
      </c>
      <c r="BH5" s="218">
        <f t="shared" si="75"/>
        <v>88</v>
      </c>
      <c r="BI5" s="218">
        <f t="shared" si="75"/>
        <v>89</v>
      </c>
      <c r="BJ5" s="218">
        <f t="shared" si="75"/>
        <v>90</v>
      </c>
      <c r="BK5" s="218">
        <f t="shared" si="75"/>
        <v>91</v>
      </c>
      <c r="BL5" s="218">
        <f t="shared" si="75"/>
        <v>92</v>
      </c>
      <c r="BM5" s="218">
        <f t="shared" si="75"/>
        <v>93</v>
      </c>
      <c r="BN5" s="218">
        <f t="shared" si="75"/>
        <v>94</v>
      </c>
      <c r="BO5" s="218">
        <f t="shared" si="75"/>
        <v>95</v>
      </c>
      <c r="BP5" s="218">
        <f t="shared" si="75"/>
        <v>96</v>
      </c>
      <c r="BQ5" s="218">
        <f t="shared" si="75"/>
        <v>97</v>
      </c>
      <c r="BR5" s="218">
        <f t="shared" si="75"/>
        <v>98</v>
      </c>
      <c r="BS5" s="218">
        <f t="shared" si="75"/>
        <v>99</v>
      </c>
      <c r="BT5" s="218">
        <f t="shared" si="75"/>
        <v>100</v>
      </c>
      <c r="BU5" s="218">
        <f t="shared" si="75"/>
        <v>101</v>
      </c>
      <c r="BV5" s="218">
        <f t="shared" si="75"/>
        <v>102</v>
      </c>
      <c r="BW5" s="218">
        <f t="shared" si="75"/>
        <v>103</v>
      </c>
      <c r="BX5" s="218">
        <f t="shared" si="75"/>
        <v>104</v>
      </c>
      <c r="BY5" s="218">
        <f t="shared" si="75"/>
        <v>105</v>
      </c>
      <c r="BZ5" s="218">
        <f t="shared" si="75"/>
        <v>106</v>
      </c>
      <c r="CA5" s="218">
        <f t="shared" si="75"/>
        <v>107</v>
      </c>
      <c r="CB5" s="218">
        <f t="shared" si="75"/>
        <v>108</v>
      </c>
      <c r="CC5" s="218">
        <f t="shared" si="75"/>
        <v>109</v>
      </c>
      <c r="CD5" s="218">
        <f t="shared" si="75"/>
        <v>110</v>
      </c>
    </row>
    <row r="6" spans="2:82" s="1" customFormat="1" ht="14.5" customHeight="1">
      <c r="B6" s="201"/>
      <c r="C6" s="72" t="s">
        <v>354</v>
      </c>
      <c r="D6" s="562"/>
      <c r="E6" s="562"/>
      <c r="F6" s="393" t="s">
        <v>182</v>
      </c>
      <c r="G6" s="399"/>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c r="BH6" s="368"/>
      <c r="BI6" s="368"/>
      <c r="BJ6" s="368"/>
      <c r="BK6" s="368"/>
      <c r="BL6" s="368"/>
      <c r="BM6" s="368"/>
      <c r="BN6" s="368"/>
      <c r="BO6" s="368"/>
      <c r="BP6" s="368"/>
      <c r="BQ6" s="368"/>
      <c r="BR6" s="368"/>
      <c r="BS6" s="368"/>
      <c r="BT6" s="368"/>
      <c r="BU6" s="368"/>
      <c r="BV6" s="368"/>
      <c r="BW6" s="368"/>
      <c r="BX6" s="368"/>
      <c r="BY6" s="368"/>
      <c r="BZ6" s="368"/>
      <c r="CA6" s="368"/>
      <c r="CB6" s="368"/>
      <c r="CC6" s="368"/>
      <c r="CD6" s="368"/>
    </row>
    <row r="7" spans="2:82" s="1" customFormat="1" ht="14.5" customHeight="1">
      <c r="B7" s="201"/>
      <c r="C7" s="72" t="s">
        <v>355</v>
      </c>
      <c r="D7" s="562"/>
      <c r="E7" s="562"/>
      <c r="F7" s="393" t="s">
        <v>178</v>
      </c>
      <c r="G7" s="368" t="s">
        <v>462</v>
      </c>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t="s">
        <v>196</v>
      </c>
      <c r="AG7" s="368"/>
      <c r="AH7" s="368"/>
      <c r="AI7" s="368"/>
      <c r="AJ7" s="368"/>
      <c r="AK7" s="368" t="s">
        <v>132</v>
      </c>
      <c r="AL7" s="368"/>
      <c r="AM7" s="368"/>
      <c r="AN7" s="368"/>
      <c r="AO7" s="368"/>
      <c r="AP7" s="368"/>
      <c r="AQ7" s="368"/>
      <c r="AR7" s="368"/>
      <c r="AS7" s="368"/>
      <c r="AT7" s="368"/>
      <c r="AU7" s="368"/>
      <c r="AV7" s="368"/>
      <c r="AW7" s="368"/>
      <c r="AX7" s="368"/>
      <c r="AY7" s="368"/>
      <c r="AZ7" s="368"/>
      <c r="BA7" s="368"/>
      <c r="BB7" s="368"/>
      <c r="BC7" s="368"/>
      <c r="BD7" s="368"/>
      <c r="BE7" s="368"/>
      <c r="BF7" s="368"/>
      <c r="BG7" s="368"/>
      <c r="BH7" s="368"/>
      <c r="BI7" s="368"/>
      <c r="BJ7" s="368"/>
      <c r="BK7" s="368"/>
      <c r="BL7" s="368"/>
      <c r="BM7" s="368"/>
      <c r="BN7" s="368"/>
      <c r="BO7" s="368"/>
      <c r="BP7" s="368"/>
      <c r="BQ7" s="368"/>
      <c r="BR7" s="368"/>
      <c r="BS7" s="368"/>
      <c r="BT7" s="368"/>
      <c r="BU7" s="368"/>
      <c r="BV7" s="368"/>
      <c r="BW7" s="368"/>
      <c r="BX7" s="368"/>
      <c r="BY7" s="368"/>
      <c r="BZ7" s="368"/>
      <c r="CA7" s="368"/>
      <c r="CB7" s="368"/>
      <c r="CC7" s="368"/>
      <c r="CD7" s="368"/>
    </row>
    <row r="8" spans="2:82" s="1" customFormat="1" ht="14.5" customHeight="1">
      <c r="B8" s="201"/>
      <c r="C8" s="72" t="s">
        <v>356</v>
      </c>
      <c r="D8" s="563"/>
      <c r="E8" s="563"/>
      <c r="F8" s="394" t="s">
        <v>179</v>
      </c>
      <c r="G8" s="400">
        <v>400</v>
      </c>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row>
    <row r="9" spans="2:82" s="1" customFormat="1" ht="14.5" customHeight="1">
      <c r="B9" s="201"/>
      <c r="C9" s="551" t="s">
        <v>359</v>
      </c>
      <c r="D9" s="553" t="str">
        <f>IF(CF表!C6="","",CF表!C6)</f>
        <v>佳織</v>
      </c>
      <c r="E9" s="554"/>
      <c r="F9" s="392" t="s">
        <v>53</v>
      </c>
      <c r="G9" s="395">
        <f>IF(CF表!F6="","",CF表!F6)</f>
        <v>33</v>
      </c>
      <c r="H9" s="219">
        <f t="shared" si="0"/>
        <v>34</v>
      </c>
      <c r="I9" s="219">
        <f t="shared" si="0"/>
        <v>35</v>
      </c>
      <c r="J9" s="219">
        <f t="shared" si="0"/>
        <v>36</v>
      </c>
      <c r="K9" s="219">
        <f t="shared" si="0"/>
        <v>37</v>
      </c>
      <c r="L9" s="219">
        <f t="shared" si="0"/>
        <v>38</v>
      </c>
      <c r="M9" s="219">
        <f t="shared" si="0"/>
        <v>39</v>
      </c>
      <c r="N9" s="219">
        <f t="shared" si="0"/>
        <v>40</v>
      </c>
      <c r="O9" s="219">
        <f t="shared" si="0"/>
        <v>41</v>
      </c>
      <c r="P9" s="219">
        <f t="shared" si="0"/>
        <v>42</v>
      </c>
      <c r="Q9" s="219">
        <f t="shared" si="0"/>
        <v>43</v>
      </c>
      <c r="R9" s="219">
        <f t="shared" si="0"/>
        <v>44</v>
      </c>
      <c r="S9" s="219">
        <f t="shared" si="0"/>
        <v>45</v>
      </c>
      <c r="T9" s="219">
        <f t="shared" si="0"/>
        <v>46</v>
      </c>
      <c r="U9" s="219">
        <f t="shared" si="0"/>
        <v>47</v>
      </c>
      <c r="V9" s="219">
        <f t="shared" si="0"/>
        <v>48</v>
      </c>
      <c r="W9" s="219">
        <f t="shared" si="0"/>
        <v>49</v>
      </c>
      <c r="X9" s="219">
        <f t="shared" si="75"/>
        <v>50</v>
      </c>
      <c r="Y9" s="219">
        <f t="shared" si="75"/>
        <v>51</v>
      </c>
      <c r="Z9" s="219">
        <f t="shared" si="75"/>
        <v>52</v>
      </c>
      <c r="AA9" s="219">
        <f t="shared" si="75"/>
        <v>53</v>
      </c>
      <c r="AB9" s="219">
        <f t="shared" si="75"/>
        <v>54</v>
      </c>
      <c r="AC9" s="219">
        <f t="shared" si="75"/>
        <v>55</v>
      </c>
      <c r="AD9" s="219">
        <f t="shared" si="75"/>
        <v>56</v>
      </c>
      <c r="AE9" s="219">
        <f t="shared" si="75"/>
        <v>57</v>
      </c>
      <c r="AF9" s="219">
        <f t="shared" si="75"/>
        <v>58</v>
      </c>
      <c r="AG9" s="219">
        <f t="shared" si="75"/>
        <v>59</v>
      </c>
      <c r="AH9" s="219">
        <f t="shared" si="75"/>
        <v>60</v>
      </c>
      <c r="AI9" s="219">
        <f t="shared" si="75"/>
        <v>61</v>
      </c>
      <c r="AJ9" s="219">
        <f t="shared" si="75"/>
        <v>62</v>
      </c>
      <c r="AK9" s="219">
        <f t="shared" si="75"/>
        <v>63</v>
      </c>
      <c r="AL9" s="219">
        <f t="shared" si="75"/>
        <v>64</v>
      </c>
      <c r="AM9" s="219">
        <f t="shared" si="75"/>
        <v>65</v>
      </c>
      <c r="AN9" s="219">
        <f t="shared" si="75"/>
        <v>66</v>
      </c>
      <c r="AO9" s="219">
        <f t="shared" si="75"/>
        <v>67</v>
      </c>
      <c r="AP9" s="219">
        <f t="shared" si="75"/>
        <v>68</v>
      </c>
      <c r="AQ9" s="219">
        <f t="shared" si="75"/>
        <v>69</v>
      </c>
      <c r="AR9" s="219">
        <f t="shared" si="75"/>
        <v>70</v>
      </c>
      <c r="AS9" s="219">
        <f t="shared" si="75"/>
        <v>71</v>
      </c>
      <c r="AT9" s="219">
        <f t="shared" si="75"/>
        <v>72</v>
      </c>
      <c r="AU9" s="219">
        <f t="shared" si="75"/>
        <v>73</v>
      </c>
      <c r="AV9" s="219">
        <f t="shared" si="75"/>
        <v>74</v>
      </c>
      <c r="AW9" s="219">
        <f t="shared" si="75"/>
        <v>75</v>
      </c>
      <c r="AX9" s="219">
        <f t="shared" si="75"/>
        <v>76</v>
      </c>
      <c r="AY9" s="219">
        <f t="shared" si="75"/>
        <v>77</v>
      </c>
      <c r="AZ9" s="219">
        <f t="shared" si="75"/>
        <v>78</v>
      </c>
      <c r="BA9" s="219">
        <f t="shared" si="75"/>
        <v>79</v>
      </c>
      <c r="BB9" s="219">
        <f t="shared" si="75"/>
        <v>80</v>
      </c>
      <c r="BC9" s="219">
        <f t="shared" si="75"/>
        <v>81</v>
      </c>
      <c r="BD9" s="219">
        <f t="shared" si="75"/>
        <v>82</v>
      </c>
      <c r="BE9" s="219">
        <f t="shared" si="75"/>
        <v>83</v>
      </c>
      <c r="BF9" s="219">
        <f t="shared" si="75"/>
        <v>84</v>
      </c>
      <c r="BG9" s="219">
        <f t="shared" si="75"/>
        <v>85</v>
      </c>
      <c r="BH9" s="219">
        <f t="shared" si="75"/>
        <v>86</v>
      </c>
      <c r="BI9" s="219">
        <f t="shared" si="75"/>
        <v>87</v>
      </c>
      <c r="BJ9" s="219">
        <f t="shared" si="75"/>
        <v>88</v>
      </c>
      <c r="BK9" s="219">
        <f t="shared" si="75"/>
        <v>89</v>
      </c>
      <c r="BL9" s="219">
        <f t="shared" si="75"/>
        <v>90</v>
      </c>
      <c r="BM9" s="219">
        <f t="shared" si="75"/>
        <v>91</v>
      </c>
      <c r="BN9" s="219">
        <f t="shared" si="75"/>
        <v>92</v>
      </c>
      <c r="BO9" s="219">
        <f t="shared" si="75"/>
        <v>93</v>
      </c>
      <c r="BP9" s="219">
        <f t="shared" si="75"/>
        <v>94</v>
      </c>
      <c r="BQ9" s="219">
        <f t="shared" si="75"/>
        <v>95</v>
      </c>
      <c r="BR9" s="219">
        <f t="shared" si="75"/>
        <v>96</v>
      </c>
      <c r="BS9" s="219">
        <f t="shared" si="75"/>
        <v>97</v>
      </c>
      <c r="BT9" s="219">
        <f t="shared" si="75"/>
        <v>98</v>
      </c>
      <c r="BU9" s="219">
        <f t="shared" si="75"/>
        <v>99</v>
      </c>
      <c r="BV9" s="219">
        <f t="shared" si="75"/>
        <v>100</v>
      </c>
      <c r="BW9" s="219">
        <f t="shared" si="75"/>
        <v>101</v>
      </c>
      <c r="BX9" s="219">
        <f t="shared" si="75"/>
        <v>102</v>
      </c>
      <c r="BY9" s="219">
        <f t="shared" si="75"/>
        <v>103</v>
      </c>
      <c r="BZ9" s="219">
        <f t="shared" si="75"/>
        <v>104</v>
      </c>
      <c r="CA9" s="219">
        <f t="shared" si="75"/>
        <v>105</v>
      </c>
      <c r="CB9" s="219">
        <f t="shared" si="75"/>
        <v>106</v>
      </c>
      <c r="CC9" s="219">
        <f t="shared" si="75"/>
        <v>107</v>
      </c>
      <c r="CD9" s="219">
        <f t="shared" si="75"/>
        <v>108</v>
      </c>
    </row>
    <row r="10" spans="2:82" s="1" customFormat="1" ht="14.5" customHeight="1">
      <c r="B10" s="201"/>
      <c r="C10" s="551"/>
      <c r="D10" s="555"/>
      <c r="E10" s="555"/>
      <c r="F10" s="393" t="s">
        <v>182</v>
      </c>
      <c r="G10" s="399"/>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row>
    <row r="11" spans="2:82" s="1" customFormat="1" ht="14.5" customHeight="1">
      <c r="B11" s="201"/>
      <c r="C11" s="72" t="s">
        <v>357</v>
      </c>
      <c r="D11" s="555"/>
      <c r="E11" s="555"/>
      <c r="F11" s="393" t="s">
        <v>178</v>
      </c>
      <c r="G11" s="368" t="s">
        <v>463</v>
      </c>
      <c r="H11" s="368"/>
      <c r="I11" s="368"/>
      <c r="J11" s="368"/>
      <c r="K11" s="368"/>
      <c r="L11" s="368"/>
      <c r="M11" s="368"/>
      <c r="N11" s="368"/>
      <c r="O11" s="368"/>
      <c r="P11" s="368"/>
      <c r="Q11" s="368" t="s">
        <v>463</v>
      </c>
      <c r="R11" s="368"/>
      <c r="S11" s="368"/>
      <c r="T11" s="368"/>
      <c r="U11" s="368"/>
      <c r="V11" s="368"/>
      <c r="W11" s="368"/>
      <c r="X11" s="368"/>
      <c r="Y11" s="368"/>
      <c r="Z11" s="368"/>
      <c r="AA11" s="368"/>
      <c r="AB11" s="368"/>
      <c r="AC11" s="368"/>
      <c r="AD11" s="368"/>
      <c r="AE11" s="368"/>
      <c r="AF11" s="368" t="s">
        <v>376</v>
      </c>
      <c r="AG11" s="368"/>
      <c r="AH11" s="368"/>
      <c r="AI11" s="368"/>
      <c r="AJ11" s="368"/>
      <c r="AK11" s="368"/>
      <c r="AL11" s="368"/>
      <c r="AM11" s="368"/>
      <c r="AN11" s="368"/>
      <c r="AO11" s="368"/>
      <c r="AP11" s="368" t="s">
        <v>473</v>
      </c>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row>
    <row r="12" spans="2:82" s="1" customFormat="1" ht="14.5" customHeight="1">
      <c r="B12" s="201"/>
      <c r="C12" s="72" t="s">
        <v>184</v>
      </c>
      <c r="D12" s="556"/>
      <c r="E12" s="556"/>
      <c r="F12" s="394" t="s">
        <v>179</v>
      </c>
      <c r="G12" s="400">
        <v>200</v>
      </c>
      <c r="H12" s="400"/>
      <c r="I12" s="400"/>
      <c r="J12" s="400"/>
      <c r="K12" s="400"/>
      <c r="L12" s="400"/>
      <c r="M12" s="400"/>
      <c r="N12" s="400"/>
      <c r="O12" s="400"/>
      <c r="P12" s="400"/>
      <c r="Q12" s="400">
        <v>200</v>
      </c>
      <c r="R12" s="400"/>
      <c r="S12" s="400"/>
      <c r="T12" s="400"/>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v>200</v>
      </c>
      <c r="AQ12" s="400"/>
      <c r="AR12" s="400"/>
      <c r="AS12" s="400"/>
      <c r="AT12" s="400"/>
      <c r="AU12" s="400"/>
      <c r="AV12" s="400"/>
      <c r="AW12" s="400"/>
      <c r="AX12" s="400"/>
      <c r="AY12" s="400"/>
      <c r="AZ12" s="400"/>
      <c r="BA12" s="400"/>
      <c r="BB12" s="400"/>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row>
    <row r="13" spans="2:82" s="1" customFormat="1" ht="14.5" customHeight="1">
      <c r="B13" s="201"/>
      <c r="C13" s="72" t="s">
        <v>183</v>
      </c>
      <c r="D13" s="560" t="str">
        <f>IF(CF表!C7="","",CF表!C7)</f>
        <v>結衣</v>
      </c>
      <c r="E13" s="561"/>
      <c r="F13" s="392" t="s">
        <v>53</v>
      </c>
      <c r="G13" s="218">
        <f>IF(CF表!F7="","",CF表!F7)</f>
        <v>4</v>
      </c>
      <c r="H13" s="218">
        <f t="shared" si="0"/>
        <v>5</v>
      </c>
      <c r="I13" s="218">
        <f t="shared" si="0"/>
        <v>6</v>
      </c>
      <c r="J13" s="218">
        <f t="shared" si="0"/>
        <v>7</v>
      </c>
      <c r="K13" s="218">
        <f t="shared" si="0"/>
        <v>8</v>
      </c>
      <c r="L13" s="218">
        <f t="shared" si="0"/>
        <v>9</v>
      </c>
      <c r="M13" s="218">
        <f t="shared" si="0"/>
        <v>10</v>
      </c>
      <c r="N13" s="218">
        <f t="shared" si="0"/>
        <v>11</v>
      </c>
      <c r="O13" s="218">
        <f t="shared" si="0"/>
        <v>12</v>
      </c>
      <c r="P13" s="218">
        <f t="shared" si="0"/>
        <v>13</v>
      </c>
      <c r="Q13" s="218">
        <f t="shared" si="0"/>
        <v>14</v>
      </c>
      <c r="R13" s="218">
        <f t="shared" si="0"/>
        <v>15</v>
      </c>
      <c r="S13" s="218">
        <f t="shared" si="0"/>
        <v>16</v>
      </c>
      <c r="T13" s="218">
        <f t="shared" si="0"/>
        <v>17</v>
      </c>
      <c r="U13" s="218">
        <f t="shared" si="0"/>
        <v>18</v>
      </c>
      <c r="V13" s="218">
        <f t="shared" si="0"/>
        <v>19</v>
      </c>
      <c r="W13" s="218">
        <f t="shared" si="0"/>
        <v>20</v>
      </c>
      <c r="X13" s="218">
        <f t="shared" si="75"/>
        <v>21</v>
      </c>
      <c r="Y13" s="218">
        <f t="shared" si="75"/>
        <v>22</v>
      </c>
      <c r="Z13" s="218">
        <f t="shared" si="75"/>
        <v>23</v>
      </c>
      <c r="AA13" s="218">
        <f t="shared" si="75"/>
        <v>24</v>
      </c>
      <c r="AB13" s="218">
        <f t="shared" si="75"/>
        <v>25</v>
      </c>
      <c r="AC13" s="218">
        <f t="shared" si="75"/>
        <v>26</v>
      </c>
      <c r="AD13" s="218">
        <f t="shared" si="75"/>
        <v>27</v>
      </c>
      <c r="AE13" s="218">
        <f t="shared" si="75"/>
        <v>28</v>
      </c>
      <c r="AF13" s="218">
        <f t="shared" si="75"/>
        <v>29</v>
      </c>
      <c r="AG13" s="218">
        <f t="shared" si="75"/>
        <v>30</v>
      </c>
      <c r="AH13" s="218">
        <f t="shared" si="75"/>
        <v>31</v>
      </c>
      <c r="AI13" s="218">
        <f t="shared" si="75"/>
        <v>32</v>
      </c>
      <c r="AJ13" s="218">
        <f t="shared" si="75"/>
        <v>33</v>
      </c>
      <c r="AK13" s="218">
        <f t="shared" si="75"/>
        <v>34</v>
      </c>
      <c r="AL13" s="218">
        <f t="shared" si="75"/>
        <v>35</v>
      </c>
      <c r="AM13" s="218">
        <f t="shared" si="75"/>
        <v>36</v>
      </c>
      <c r="AN13" s="218">
        <f t="shared" si="75"/>
        <v>37</v>
      </c>
      <c r="AO13" s="218">
        <f t="shared" si="75"/>
        <v>38</v>
      </c>
      <c r="AP13" s="218">
        <f t="shared" si="75"/>
        <v>39</v>
      </c>
      <c r="AQ13" s="218">
        <f t="shared" si="75"/>
        <v>40</v>
      </c>
      <c r="AR13" s="218">
        <f t="shared" si="75"/>
        <v>41</v>
      </c>
      <c r="AS13" s="218">
        <f t="shared" si="75"/>
        <v>42</v>
      </c>
      <c r="AT13" s="218">
        <f t="shared" si="75"/>
        <v>43</v>
      </c>
      <c r="AU13" s="218">
        <f t="shared" si="75"/>
        <v>44</v>
      </c>
      <c r="AV13" s="218">
        <f t="shared" si="75"/>
        <v>45</v>
      </c>
      <c r="AW13" s="218">
        <f t="shared" si="75"/>
        <v>46</v>
      </c>
      <c r="AX13" s="218">
        <f t="shared" si="75"/>
        <v>47</v>
      </c>
      <c r="AY13" s="218">
        <f t="shared" si="75"/>
        <v>48</v>
      </c>
      <c r="AZ13" s="218">
        <f t="shared" si="75"/>
        <v>49</v>
      </c>
      <c r="BA13" s="218">
        <f t="shared" si="75"/>
        <v>50</v>
      </c>
      <c r="BB13" s="218">
        <f t="shared" si="75"/>
        <v>51</v>
      </c>
      <c r="BC13" s="218">
        <f t="shared" si="75"/>
        <v>52</v>
      </c>
      <c r="BD13" s="218">
        <f t="shared" si="75"/>
        <v>53</v>
      </c>
      <c r="BE13" s="218">
        <f t="shared" si="75"/>
        <v>54</v>
      </c>
      <c r="BF13" s="218">
        <f t="shared" si="75"/>
        <v>55</v>
      </c>
      <c r="BG13" s="218">
        <f t="shared" si="75"/>
        <v>56</v>
      </c>
      <c r="BH13" s="218">
        <f t="shared" si="75"/>
        <v>57</v>
      </c>
      <c r="BI13" s="218">
        <f t="shared" si="75"/>
        <v>58</v>
      </c>
      <c r="BJ13" s="218">
        <f t="shared" si="75"/>
        <v>59</v>
      </c>
      <c r="BK13" s="218">
        <f t="shared" si="75"/>
        <v>60</v>
      </c>
      <c r="BL13" s="218">
        <f t="shared" si="75"/>
        <v>61</v>
      </c>
      <c r="BM13" s="218">
        <f t="shared" si="75"/>
        <v>62</v>
      </c>
      <c r="BN13" s="218">
        <f t="shared" si="75"/>
        <v>63</v>
      </c>
      <c r="BO13" s="218">
        <f t="shared" si="75"/>
        <v>64</v>
      </c>
      <c r="BP13" s="218">
        <f t="shared" si="75"/>
        <v>65</v>
      </c>
      <c r="BQ13" s="218">
        <f t="shared" si="75"/>
        <v>66</v>
      </c>
      <c r="BR13" s="218">
        <f t="shared" si="75"/>
        <v>67</v>
      </c>
      <c r="BS13" s="218">
        <f t="shared" si="75"/>
        <v>68</v>
      </c>
      <c r="BT13" s="218">
        <f t="shared" si="75"/>
        <v>69</v>
      </c>
      <c r="BU13" s="218">
        <f t="shared" si="75"/>
        <v>70</v>
      </c>
      <c r="BV13" s="218">
        <f t="shared" si="75"/>
        <v>71</v>
      </c>
      <c r="BW13" s="218">
        <f t="shared" si="75"/>
        <v>72</v>
      </c>
      <c r="BX13" s="218">
        <f t="shared" si="75"/>
        <v>73</v>
      </c>
      <c r="BY13" s="218">
        <f t="shared" si="75"/>
        <v>74</v>
      </c>
      <c r="BZ13" s="218">
        <f t="shared" si="75"/>
        <v>75</v>
      </c>
      <c r="CA13" s="218">
        <f t="shared" si="75"/>
        <v>76</v>
      </c>
      <c r="CB13" s="218">
        <f t="shared" si="75"/>
        <v>77</v>
      </c>
      <c r="CC13" s="218">
        <f t="shared" si="75"/>
        <v>78</v>
      </c>
      <c r="CD13" s="218">
        <f t="shared" si="75"/>
        <v>79</v>
      </c>
    </row>
    <row r="14" spans="2:82" s="1" customFormat="1" ht="14.5" customHeight="1">
      <c r="B14" s="201"/>
      <c r="C14" s="72" t="s">
        <v>358</v>
      </c>
      <c r="D14" s="562"/>
      <c r="E14" s="562"/>
      <c r="F14" s="393" t="s">
        <v>182</v>
      </c>
      <c r="G14" s="368"/>
      <c r="H14" s="368"/>
      <c r="I14" s="368"/>
      <c r="J14" s="368" t="s">
        <v>360</v>
      </c>
      <c r="K14" s="368" t="s">
        <v>361</v>
      </c>
      <c r="L14" s="368" t="s">
        <v>362</v>
      </c>
      <c r="M14" s="368" t="s">
        <v>363</v>
      </c>
      <c r="N14" s="368" t="s">
        <v>364</v>
      </c>
      <c r="O14" s="368" t="s">
        <v>137</v>
      </c>
      <c r="P14" s="368" t="s">
        <v>367</v>
      </c>
      <c r="Q14" s="368" t="s">
        <v>368</v>
      </c>
      <c r="R14" s="368" t="s">
        <v>108</v>
      </c>
      <c r="S14" s="368" t="s">
        <v>369</v>
      </c>
      <c r="T14" s="368" t="s">
        <v>370</v>
      </c>
      <c r="U14" s="368" t="s">
        <v>136</v>
      </c>
      <c r="V14" s="368" t="s">
        <v>371</v>
      </c>
      <c r="W14" s="368" t="s">
        <v>372</v>
      </c>
      <c r="X14" s="368" t="s">
        <v>194</v>
      </c>
      <c r="Y14" s="368" t="s">
        <v>373</v>
      </c>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row>
    <row r="15" spans="2:82" s="1" customFormat="1" ht="14.5" customHeight="1">
      <c r="B15" s="201"/>
      <c r="C15" s="72" t="s">
        <v>619</v>
      </c>
      <c r="D15" s="562"/>
      <c r="E15" s="562"/>
      <c r="F15" s="393" t="s">
        <v>178</v>
      </c>
      <c r="G15" s="368"/>
      <c r="H15" s="368"/>
      <c r="I15" s="368"/>
      <c r="J15" s="368" t="s">
        <v>464</v>
      </c>
      <c r="K15" s="368"/>
      <c r="L15" s="368"/>
      <c r="M15" s="368"/>
      <c r="N15" s="368"/>
      <c r="O15" s="368"/>
      <c r="P15" s="368" t="s">
        <v>465</v>
      </c>
      <c r="Q15" s="368"/>
      <c r="R15" s="368"/>
      <c r="S15" s="368" t="s">
        <v>466</v>
      </c>
      <c r="T15" s="368"/>
      <c r="U15" s="368"/>
      <c r="V15" s="368" t="s">
        <v>467</v>
      </c>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368"/>
      <c r="CA15" s="368"/>
      <c r="CB15" s="368"/>
      <c r="CC15" s="368"/>
      <c r="CD15" s="368"/>
    </row>
    <row r="16" spans="2:82" s="1" customFormat="1" ht="14.5" customHeight="1">
      <c r="B16" s="201"/>
      <c r="C16" s="72"/>
      <c r="D16" s="563"/>
      <c r="E16" s="563"/>
      <c r="F16" s="394" t="s">
        <v>179</v>
      </c>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row>
    <row r="17" spans="2:82" s="1" customFormat="1" ht="14.5" customHeight="1">
      <c r="B17" s="201"/>
      <c r="C17" s="72"/>
      <c r="D17" s="553" t="str">
        <f>IF(CF表!C8="","",CF表!C8)</f>
        <v>baby（長男）</v>
      </c>
      <c r="E17" s="554"/>
      <c r="F17" s="392" t="s">
        <v>53</v>
      </c>
      <c r="G17" s="219">
        <f>IF(CF表!F8="","",CF表!F8)</f>
        <v>0</v>
      </c>
      <c r="H17" s="219">
        <f>IF(G17="","",G17+1)</f>
        <v>1</v>
      </c>
      <c r="I17" s="219">
        <f t="shared" si="0"/>
        <v>2</v>
      </c>
      <c r="J17" s="219">
        <f t="shared" si="0"/>
        <v>3</v>
      </c>
      <c r="K17" s="219">
        <f t="shared" si="0"/>
        <v>4</v>
      </c>
      <c r="L17" s="219">
        <f t="shared" si="0"/>
        <v>5</v>
      </c>
      <c r="M17" s="219">
        <f t="shared" si="0"/>
        <v>6</v>
      </c>
      <c r="N17" s="219">
        <f t="shared" si="0"/>
        <v>7</v>
      </c>
      <c r="O17" s="219">
        <f t="shared" si="0"/>
        <v>8</v>
      </c>
      <c r="P17" s="219">
        <f t="shared" si="0"/>
        <v>9</v>
      </c>
      <c r="Q17" s="219">
        <f t="shared" si="0"/>
        <v>10</v>
      </c>
      <c r="R17" s="219">
        <f t="shared" si="0"/>
        <v>11</v>
      </c>
      <c r="S17" s="219">
        <f t="shared" si="0"/>
        <v>12</v>
      </c>
      <c r="T17" s="219">
        <f t="shared" si="0"/>
        <v>13</v>
      </c>
      <c r="U17" s="219">
        <f t="shared" si="0"/>
        <v>14</v>
      </c>
      <c r="V17" s="219">
        <f t="shared" si="0"/>
        <v>15</v>
      </c>
      <c r="W17" s="219">
        <f t="shared" si="0"/>
        <v>16</v>
      </c>
      <c r="X17" s="219">
        <f t="shared" si="75"/>
        <v>17</v>
      </c>
      <c r="Y17" s="219">
        <f t="shared" si="75"/>
        <v>18</v>
      </c>
      <c r="Z17" s="219">
        <f t="shared" si="75"/>
        <v>19</v>
      </c>
      <c r="AA17" s="219">
        <f t="shared" si="75"/>
        <v>20</v>
      </c>
      <c r="AB17" s="219">
        <f t="shared" si="75"/>
        <v>21</v>
      </c>
      <c r="AC17" s="219">
        <f t="shared" si="75"/>
        <v>22</v>
      </c>
      <c r="AD17" s="219">
        <f t="shared" si="75"/>
        <v>23</v>
      </c>
      <c r="AE17" s="219">
        <f t="shared" si="75"/>
        <v>24</v>
      </c>
      <c r="AF17" s="219">
        <f t="shared" si="75"/>
        <v>25</v>
      </c>
      <c r="AG17" s="219">
        <f t="shared" si="75"/>
        <v>26</v>
      </c>
      <c r="AH17" s="219">
        <f t="shared" si="75"/>
        <v>27</v>
      </c>
      <c r="AI17" s="219">
        <f t="shared" si="75"/>
        <v>28</v>
      </c>
      <c r="AJ17" s="219">
        <f t="shared" si="75"/>
        <v>29</v>
      </c>
      <c r="AK17" s="219">
        <f t="shared" si="75"/>
        <v>30</v>
      </c>
      <c r="AL17" s="219">
        <f t="shared" si="75"/>
        <v>31</v>
      </c>
      <c r="AM17" s="219">
        <f t="shared" si="75"/>
        <v>32</v>
      </c>
      <c r="AN17" s="219">
        <f t="shared" si="75"/>
        <v>33</v>
      </c>
      <c r="AO17" s="219">
        <f t="shared" si="75"/>
        <v>34</v>
      </c>
      <c r="AP17" s="219">
        <f t="shared" si="75"/>
        <v>35</v>
      </c>
      <c r="AQ17" s="219">
        <f t="shared" si="75"/>
        <v>36</v>
      </c>
      <c r="AR17" s="219">
        <f t="shared" si="75"/>
        <v>37</v>
      </c>
      <c r="AS17" s="219">
        <f t="shared" si="75"/>
        <v>38</v>
      </c>
      <c r="AT17" s="219">
        <f t="shared" si="75"/>
        <v>39</v>
      </c>
      <c r="AU17" s="219">
        <f t="shared" si="75"/>
        <v>40</v>
      </c>
      <c r="AV17" s="219">
        <f t="shared" si="75"/>
        <v>41</v>
      </c>
      <c r="AW17" s="219">
        <f t="shared" si="75"/>
        <v>42</v>
      </c>
      <c r="AX17" s="219">
        <f t="shared" si="75"/>
        <v>43</v>
      </c>
      <c r="AY17" s="219">
        <f t="shared" si="75"/>
        <v>44</v>
      </c>
      <c r="AZ17" s="219">
        <f t="shared" si="75"/>
        <v>45</v>
      </c>
      <c r="BA17" s="219">
        <f t="shared" si="75"/>
        <v>46</v>
      </c>
      <c r="BB17" s="219">
        <f t="shared" si="75"/>
        <v>47</v>
      </c>
      <c r="BC17" s="219">
        <f t="shared" si="75"/>
        <v>48</v>
      </c>
      <c r="BD17" s="219">
        <f t="shared" si="75"/>
        <v>49</v>
      </c>
      <c r="BE17" s="219">
        <f t="shared" si="75"/>
        <v>50</v>
      </c>
      <c r="BF17" s="219">
        <f t="shared" si="75"/>
        <v>51</v>
      </c>
      <c r="BG17" s="219">
        <f t="shared" si="75"/>
        <v>52</v>
      </c>
      <c r="BH17" s="219">
        <f t="shared" si="75"/>
        <v>53</v>
      </c>
      <c r="BI17" s="219">
        <f t="shared" si="75"/>
        <v>54</v>
      </c>
      <c r="BJ17" s="219">
        <f t="shared" si="75"/>
        <v>55</v>
      </c>
      <c r="BK17" s="219">
        <f t="shared" si="75"/>
        <v>56</v>
      </c>
      <c r="BL17" s="219">
        <f t="shared" si="75"/>
        <v>57</v>
      </c>
      <c r="BM17" s="219">
        <f t="shared" si="75"/>
        <v>58</v>
      </c>
      <c r="BN17" s="219">
        <f t="shared" si="75"/>
        <v>59</v>
      </c>
      <c r="BO17" s="219">
        <f t="shared" si="75"/>
        <v>60</v>
      </c>
      <c r="BP17" s="219">
        <f t="shared" si="75"/>
        <v>61</v>
      </c>
      <c r="BQ17" s="219">
        <f t="shared" si="75"/>
        <v>62</v>
      </c>
      <c r="BR17" s="219">
        <f t="shared" si="75"/>
        <v>63</v>
      </c>
      <c r="BS17" s="219">
        <f t="shared" si="75"/>
        <v>64</v>
      </c>
      <c r="BT17" s="219">
        <f t="shared" si="75"/>
        <v>65</v>
      </c>
      <c r="BU17" s="219">
        <f t="shared" si="75"/>
        <v>66</v>
      </c>
      <c r="BV17" s="219">
        <f t="shared" si="75"/>
        <v>67</v>
      </c>
      <c r="BW17" s="219">
        <f t="shared" si="75"/>
        <v>68</v>
      </c>
      <c r="BX17" s="219">
        <f t="shared" si="75"/>
        <v>69</v>
      </c>
      <c r="BY17" s="219">
        <f t="shared" si="75"/>
        <v>70</v>
      </c>
      <c r="BZ17" s="219">
        <f t="shared" si="75"/>
        <v>71</v>
      </c>
      <c r="CA17" s="219">
        <f t="shared" si="75"/>
        <v>72</v>
      </c>
      <c r="CB17" s="219">
        <f t="shared" si="75"/>
        <v>73</v>
      </c>
      <c r="CC17" s="219">
        <f t="shared" si="75"/>
        <v>74</v>
      </c>
      <c r="CD17" s="219">
        <f t="shared" si="75"/>
        <v>75</v>
      </c>
    </row>
    <row r="18" spans="2:82" s="1" customFormat="1" ht="14.5" customHeight="1">
      <c r="B18" s="201"/>
      <c r="C18" s="72"/>
      <c r="D18" s="555"/>
      <c r="E18" s="555"/>
      <c r="F18" s="393" t="s">
        <v>182</v>
      </c>
      <c r="G18" s="368"/>
      <c r="H18" s="368"/>
      <c r="I18" s="368"/>
      <c r="J18" s="368"/>
      <c r="K18" s="368"/>
      <c r="L18" s="368"/>
      <c r="M18" s="368"/>
      <c r="N18" s="368" t="s">
        <v>360</v>
      </c>
      <c r="O18" s="368" t="s">
        <v>361</v>
      </c>
      <c r="P18" s="368" t="s">
        <v>362</v>
      </c>
      <c r="Q18" s="368" t="s">
        <v>363</v>
      </c>
      <c r="R18" s="368" t="s">
        <v>364</v>
      </c>
      <c r="S18" s="368" t="s">
        <v>137</v>
      </c>
      <c r="T18" s="368" t="s">
        <v>367</v>
      </c>
      <c r="U18" s="368" t="s">
        <v>368</v>
      </c>
      <c r="V18" s="368" t="s">
        <v>108</v>
      </c>
      <c r="W18" s="368" t="s">
        <v>369</v>
      </c>
      <c r="X18" s="368" t="s">
        <v>370</v>
      </c>
      <c r="Y18" s="368" t="s">
        <v>136</v>
      </c>
      <c r="Z18" s="368" t="s">
        <v>371</v>
      </c>
      <c r="AA18" s="368" t="s">
        <v>372</v>
      </c>
      <c r="AB18" s="368" t="s">
        <v>194</v>
      </c>
      <c r="AC18" s="368" t="s">
        <v>373</v>
      </c>
      <c r="AD18" s="368" t="s">
        <v>374</v>
      </c>
      <c r="AE18" s="368" t="s">
        <v>375</v>
      </c>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row>
    <row r="19" spans="2:82" s="1" customFormat="1" ht="14.5" customHeight="1">
      <c r="B19" s="201"/>
      <c r="C19" s="72"/>
      <c r="D19" s="555"/>
      <c r="E19" s="555"/>
      <c r="F19" s="393" t="s">
        <v>178</v>
      </c>
      <c r="G19" s="368"/>
      <c r="H19" s="368"/>
      <c r="I19" s="368"/>
      <c r="J19" s="368"/>
      <c r="K19" s="368"/>
      <c r="L19" s="368"/>
      <c r="M19" s="368"/>
      <c r="N19" s="368" t="s">
        <v>468</v>
      </c>
      <c r="O19" s="368"/>
      <c r="P19" s="368"/>
      <c r="Q19" s="368"/>
      <c r="R19" s="368"/>
      <c r="S19" s="368"/>
      <c r="T19" s="368" t="s">
        <v>469</v>
      </c>
      <c r="U19" s="368"/>
      <c r="V19" s="368"/>
      <c r="W19" s="368" t="s">
        <v>470</v>
      </c>
      <c r="X19" s="368"/>
      <c r="Y19" s="368"/>
      <c r="Z19" s="368" t="s">
        <v>471</v>
      </c>
      <c r="AA19" s="368"/>
      <c r="AB19" s="368"/>
      <c r="AC19" s="368"/>
      <c r="AD19" s="368" t="s">
        <v>472</v>
      </c>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c r="BT19" s="368"/>
      <c r="BU19" s="368"/>
      <c r="BV19" s="368"/>
      <c r="BW19" s="368"/>
      <c r="BX19" s="368"/>
      <c r="BY19" s="368"/>
      <c r="BZ19" s="368"/>
      <c r="CA19" s="368"/>
      <c r="CB19" s="368"/>
      <c r="CC19" s="368"/>
      <c r="CD19" s="368"/>
    </row>
    <row r="20" spans="2:82" s="1" customFormat="1" ht="14.5" customHeight="1">
      <c r="B20" s="201"/>
      <c r="C20" s="72"/>
      <c r="D20" s="556"/>
      <c r="E20" s="556"/>
      <c r="F20" s="394" t="s">
        <v>179</v>
      </c>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c r="AO20" s="369"/>
      <c r="AP20" s="369"/>
      <c r="AQ20" s="369"/>
      <c r="AR20" s="369"/>
      <c r="AS20" s="369"/>
      <c r="AT20" s="369"/>
      <c r="AU20" s="369"/>
      <c r="AV20" s="369"/>
      <c r="AW20" s="369"/>
      <c r="AX20" s="369"/>
      <c r="AY20" s="369"/>
      <c r="AZ20" s="369"/>
      <c r="BA20" s="369"/>
      <c r="BB20" s="369"/>
      <c r="BC20" s="369"/>
      <c r="BD20" s="369"/>
      <c r="BE20" s="369"/>
      <c r="BF20" s="369"/>
      <c r="BG20" s="369"/>
      <c r="BH20" s="369"/>
      <c r="BI20" s="369"/>
      <c r="BJ20" s="369"/>
      <c r="BK20" s="369"/>
      <c r="BL20" s="369"/>
      <c r="BM20" s="369"/>
      <c r="BN20" s="369"/>
      <c r="BO20" s="369"/>
      <c r="BP20" s="369"/>
      <c r="BQ20" s="369"/>
      <c r="BR20" s="369"/>
      <c r="BS20" s="369"/>
      <c r="BT20" s="369"/>
      <c r="BU20" s="369"/>
      <c r="BV20" s="369"/>
      <c r="BW20" s="369"/>
      <c r="BX20" s="369"/>
      <c r="BY20" s="369"/>
      <c r="BZ20" s="369"/>
      <c r="CA20" s="369"/>
      <c r="CB20" s="369"/>
      <c r="CC20" s="369"/>
      <c r="CD20" s="369"/>
    </row>
    <row r="21" spans="2:82" s="1" customFormat="1" ht="14.5" customHeight="1">
      <c r="B21" s="201"/>
      <c r="C21" s="72"/>
      <c r="D21" s="560" t="str">
        <f>IF(CF表!C9="","",CF表!C9)</f>
        <v/>
      </c>
      <c r="E21" s="561"/>
      <c r="F21" s="392" t="s">
        <v>53</v>
      </c>
      <c r="G21" s="218" t="str">
        <f>IF(CF表!F9="","",CF表!F9)</f>
        <v/>
      </c>
      <c r="H21" s="218" t="str">
        <f>IF(G21="","",G21+1)</f>
        <v/>
      </c>
      <c r="I21" s="218" t="str">
        <f t="shared" ref="I21:BT21" si="76">IF(H21="","",H21+1)</f>
        <v/>
      </c>
      <c r="J21" s="218" t="str">
        <f t="shared" si="76"/>
        <v/>
      </c>
      <c r="K21" s="218" t="str">
        <f t="shared" si="76"/>
        <v/>
      </c>
      <c r="L21" s="218" t="str">
        <f t="shared" si="76"/>
        <v/>
      </c>
      <c r="M21" s="218" t="str">
        <f t="shared" si="76"/>
        <v/>
      </c>
      <c r="N21" s="218" t="str">
        <f t="shared" si="76"/>
        <v/>
      </c>
      <c r="O21" s="218" t="str">
        <f t="shared" si="76"/>
        <v/>
      </c>
      <c r="P21" s="218" t="str">
        <f t="shared" si="76"/>
        <v/>
      </c>
      <c r="Q21" s="218" t="str">
        <f t="shared" si="76"/>
        <v/>
      </c>
      <c r="R21" s="218" t="str">
        <f t="shared" si="76"/>
        <v/>
      </c>
      <c r="S21" s="218" t="str">
        <f t="shared" si="76"/>
        <v/>
      </c>
      <c r="T21" s="218" t="str">
        <f t="shared" si="76"/>
        <v/>
      </c>
      <c r="U21" s="218" t="str">
        <f t="shared" si="76"/>
        <v/>
      </c>
      <c r="V21" s="218" t="str">
        <f t="shared" si="76"/>
        <v/>
      </c>
      <c r="W21" s="218" t="str">
        <f t="shared" si="76"/>
        <v/>
      </c>
      <c r="X21" s="218" t="str">
        <f t="shared" si="76"/>
        <v/>
      </c>
      <c r="Y21" s="218" t="str">
        <f t="shared" si="76"/>
        <v/>
      </c>
      <c r="Z21" s="218" t="str">
        <f t="shared" si="76"/>
        <v/>
      </c>
      <c r="AA21" s="218" t="str">
        <f t="shared" si="76"/>
        <v/>
      </c>
      <c r="AB21" s="218" t="str">
        <f t="shared" si="76"/>
        <v/>
      </c>
      <c r="AC21" s="218" t="str">
        <f t="shared" si="76"/>
        <v/>
      </c>
      <c r="AD21" s="218" t="str">
        <f t="shared" si="76"/>
        <v/>
      </c>
      <c r="AE21" s="218" t="str">
        <f t="shared" si="76"/>
        <v/>
      </c>
      <c r="AF21" s="218" t="str">
        <f t="shared" si="76"/>
        <v/>
      </c>
      <c r="AG21" s="218" t="str">
        <f t="shared" si="76"/>
        <v/>
      </c>
      <c r="AH21" s="218" t="str">
        <f t="shared" si="76"/>
        <v/>
      </c>
      <c r="AI21" s="218" t="str">
        <f t="shared" si="76"/>
        <v/>
      </c>
      <c r="AJ21" s="218" t="str">
        <f t="shared" si="76"/>
        <v/>
      </c>
      <c r="AK21" s="218" t="str">
        <f t="shared" si="76"/>
        <v/>
      </c>
      <c r="AL21" s="218" t="str">
        <f t="shared" si="76"/>
        <v/>
      </c>
      <c r="AM21" s="218" t="str">
        <f t="shared" si="76"/>
        <v/>
      </c>
      <c r="AN21" s="218" t="str">
        <f t="shared" si="76"/>
        <v/>
      </c>
      <c r="AO21" s="218" t="str">
        <f t="shared" si="76"/>
        <v/>
      </c>
      <c r="AP21" s="218" t="str">
        <f t="shared" si="76"/>
        <v/>
      </c>
      <c r="AQ21" s="218" t="str">
        <f t="shared" si="76"/>
        <v/>
      </c>
      <c r="AR21" s="218" t="str">
        <f t="shared" si="76"/>
        <v/>
      </c>
      <c r="AS21" s="218" t="str">
        <f t="shared" si="76"/>
        <v/>
      </c>
      <c r="AT21" s="218" t="str">
        <f t="shared" si="76"/>
        <v/>
      </c>
      <c r="AU21" s="218" t="str">
        <f t="shared" si="76"/>
        <v/>
      </c>
      <c r="AV21" s="218" t="str">
        <f t="shared" si="76"/>
        <v/>
      </c>
      <c r="AW21" s="218" t="str">
        <f t="shared" si="76"/>
        <v/>
      </c>
      <c r="AX21" s="218" t="str">
        <f t="shared" si="76"/>
        <v/>
      </c>
      <c r="AY21" s="218" t="str">
        <f t="shared" si="76"/>
        <v/>
      </c>
      <c r="AZ21" s="218" t="str">
        <f t="shared" si="76"/>
        <v/>
      </c>
      <c r="BA21" s="218" t="str">
        <f t="shared" si="76"/>
        <v/>
      </c>
      <c r="BB21" s="218" t="str">
        <f t="shared" si="76"/>
        <v/>
      </c>
      <c r="BC21" s="218" t="str">
        <f t="shared" si="76"/>
        <v/>
      </c>
      <c r="BD21" s="218" t="str">
        <f t="shared" si="76"/>
        <v/>
      </c>
      <c r="BE21" s="218" t="str">
        <f t="shared" si="76"/>
        <v/>
      </c>
      <c r="BF21" s="218" t="str">
        <f t="shared" si="76"/>
        <v/>
      </c>
      <c r="BG21" s="218" t="str">
        <f t="shared" si="76"/>
        <v/>
      </c>
      <c r="BH21" s="218" t="str">
        <f t="shared" si="76"/>
        <v/>
      </c>
      <c r="BI21" s="218" t="str">
        <f t="shared" si="76"/>
        <v/>
      </c>
      <c r="BJ21" s="218" t="str">
        <f t="shared" si="76"/>
        <v/>
      </c>
      <c r="BK21" s="218" t="str">
        <f t="shared" si="76"/>
        <v/>
      </c>
      <c r="BL21" s="218" t="str">
        <f t="shared" si="76"/>
        <v/>
      </c>
      <c r="BM21" s="218" t="str">
        <f t="shared" si="76"/>
        <v/>
      </c>
      <c r="BN21" s="218" t="str">
        <f t="shared" si="76"/>
        <v/>
      </c>
      <c r="BO21" s="218" t="str">
        <f t="shared" si="76"/>
        <v/>
      </c>
      <c r="BP21" s="218" t="str">
        <f t="shared" si="76"/>
        <v/>
      </c>
      <c r="BQ21" s="218" t="str">
        <f t="shared" si="76"/>
        <v/>
      </c>
      <c r="BR21" s="218" t="str">
        <f t="shared" si="76"/>
        <v/>
      </c>
      <c r="BS21" s="218" t="str">
        <f t="shared" si="76"/>
        <v/>
      </c>
      <c r="BT21" s="218" t="str">
        <f t="shared" si="76"/>
        <v/>
      </c>
      <c r="BU21" s="218" t="str">
        <f t="shared" ref="BU21:CD21" si="77">IF(BT21="","",BT21+1)</f>
        <v/>
      </c>
      <c r="BV21" s="218" t="str">
        <f t="shared" si="77"/>
        <v/>
      </c>
      <c r="BW21" s="218" t="str">
        <f t="shared" si="77"/>
        <v/>
      </c>
      <c r="BX21" s="218" t="str">
        <f t="shared" si="77"/>
        <v/>
      </c>
      <c r="BY21" s="218" t="str">
        <f t="shared" si="77"/>
        <v/>
      </c>
      <c r="BZ21" s="218" t="str">
        <f t="shared" si="77"/>
        <v/>
      </c>
      <c r="CA21" s="218" t="str">
        <f t="shared" si="77"/>
        <v/>
      </c>
      <c r="CB21" s="218" t="str">
        <f t="shared" si="77"/>
        <v/>
      </c>
      <c r="CC21" s="218" t="str">
        <f t="shared" si="77"/>
        <v/>
      </c>
      <c r="CD21" s="218" t="str">
        <f t="shared" si="77"/>
        <v/>
      </c>
    </row>
    <row r="22" spans="2:82" s="1" customFormat="1" ht="14.5" customHeight="1">
      <c r="B22" s="201"/>
      <c r="C22" s="72"/>
      <c r="D22" s="562"/>
      <c r="E22" s="562"/>
      <c r="F22" s="393" t="s">
        <v>182</v>
      </c>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row>
    <row r="23" spans="2:82" s="1" customFormat="1" ht="14.5" customHeight="1">
      <c r="B23" s="201"/>
      <c r="C23" s="72"/>
      <c r="D23" s="562"/>
      <c r="E23" s="562"/>
      <c r="F23" s="393" t="s">
        <v>178</v>
      </c>
      <c r="G23" s="369"/>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368" t="s">
        <v>473</v>
      </c>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c r="BN23" s="368"/>
      <c r="BO23" s="368"/>
      <c r="BP23" s="368"/>
      <c r="BQ23" s="368"/>
      <c r="BR23" s="368"/>
      <c r="BS23" s="368"/>
      <c r="BT23" s="368"/>
      <c r="BU23" s="368"/>
      <c r="BV23" s="368"/>
      <c r="BW23" s="368"/>
      <c r="BX23" s="368"/>
      <c r="BY23" s="368"/>
      <c r="BZ23" s="368"/>
      <c r="CA23" s="368"/>
      <c r="CB23" s="368"/>
      <c r="CC23" s="368"/>
      <c r="CD23" s="368"/>
    </row>
    <row r="24" spans="2:82" s="1" customFormat="1" ht="14.5" customHeight="1">
      <c r="B24" s="201"/>
      <c r="C24" s="72"/>
      <c r="D24" s="563"/>
      <c r="E24" s="563"/>
      <c r="F24" s="394" t="s">
        <v>179</v>
      </c>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69"/>
      <c r="AE24" s="369"/>
      <c r="AF24" s="369">
        <v>200</v>
      </c>
      <c r="AG24" s="369"/>
      <c r="AH24" s="369"/>
      <c r="AI24" s="369"/>
      <c r="AJ24" s="369"/>
      <c r="AK24" s="369"/>
      <c r="AL24" s="369"/>
      <c r="AM24" s="369"/>
      <c r="AN24" s="369"/>
      <c r="AO24" s="369"/>
      <c r="AP24" s="369"/>
      <c r="AQ24" s="369"/>
      <c r="AR24" s="369"/>
      <c r="AS24" s="369"/>
      <c r="AT24" s="369"/>
      <c r="AU24" s="369"/>
      <c r="AV24" s="369"/>
      <c r="AW24" s="369"/>
      <c r="AX24" s="369"/>
      <c r="AY24" s="369"/>
      <c r="AZ24" s="369"/>
      <c r="BA24" s="369"/>
      <c r="BB24" s="369"/>
      <c r="BC24" s="369"/>
      <c r="BD24" s="369"/>
      <c r="BE24" s="369"/>
      <c r="BF24" s="369"/>
      <c r="BG24" s="369"/>
      <c r="BH24" s="369"/>
      <c r="BI24" s="369"/>
      <c r="BJ24" s="369"/>
      <c r="BK24" s="369"/>
      <c r="BL24" s="369"/>
      <c r="BM24" s="369"/>
      <c r="BN24" s="369"/>
      <c r="BO24" s="369"/>
      <c r="BP24" s="369"/>
      <c r="BQ24" s="369"/>
      <c r="BR24" s="369"/>
      <c r="BS24" s="369"/>
      <c r="BT24" s="369"/>
      <c r="BU24" s="369"/>
      <c r="BV24" s="369"/>
      <c r="BW24" s="369"/>
      <c r="BX24" s="369"/>
      <c r="BY24" s="369"/>
      <c r="BZ24" s="369"/>
      <c r="CA24" s="369"/>
      <c r="CB24" s="369"/>
      <c r="CC24" s="369"/>
      <c r="CD24" s="369"/>
    </row>
    <row r="25" spans="2:82" s="1" customFormat="1" ht="14.5" customHeight="1">
      <c r="B25" s="201"/>
      <c r="C25" s="72"/>
      <c r="D25" s="553" t="str">
        <f>IF(CF表!C10="","",CF表!C10)</f>
        <v/>
      </c>
      <c r="E25" s="554"/>
      <c r="F25" s="392" t="s">
        <v>53</v>
      </c>
      <c r="G25" s="219" t="str">
        <f>IF(CF表!F10="","",CF表!F10)</f>
        <v/>
      </c>
      <c r="H25" s="219" t="str">
        <f>IF(G25="","",G25+1)</f>
        <v/>
      </c>
      <c r="I25" s="219" t="str">
        <f t="shared" ref="I25:W25" si="78">IF(H25="","",H25+1)</f>
        <v/>
      </c>
      <c r="J25" s="219" t="str">
        <f t="shared" si="78"/>
        <v/>
      </c>
      <c r="K25" s="219" t="str">
        <f t="shared" si="78"/>
        <v/>
      </c>
      <c r="L25" s="219" t="str">
        <f t="shared" si="78"/>
        <v/>
      </c>
      <c r="M25" s="219" t="str">
        <f t="shared" si="78"/>
        <v/>
      </c>
      <c r="N25" s="219" t="str">
        <f t="shared" si="78"/>
        <v/>
      </c>
      <c r="O25" s="219" t="str">
        <f t="shared" si="78"/>
        <v/>
      </c>
      <c r="P25" s="219" t="str">
        <f t="shared" si="78"/>
        <v/>
      </c>
      <c r="Q25" s="219" t="str">
        <f t="shared" si="78"/>
        <v/>
      </c>
      <c r="R25" s="219" t="str">
        <f t="shared" si="78"/>
        <v/>
      </c>
      <c r="S25" s="219" t="str">
        <f t="shared" si="78"/>
        <v/>
      </c>
      <c r="T25" s="219" t="str">
        <f t="shared" si="78"/>
        <v/>
      </c>
      <c r="U25" s="219" t="str">
        <f t="shared" si="78"/>
        <v/>
      </c>
      <c r="V25" s="219" t="str">
        <f t="shared" si="78"/>
        <v/>
      </c>
      <c r="W25" s="219" t="str">
        <f t="shared" si="78"/>
        <v/>
      </c>
      <c r="X25" s="219" t="str">
        <f t="shared" ref="X25:AP25" si="79">IF(W25="","",W25+1)</f>
        <v/>
      </c>
      <c r="Y25" s="219" t="str">
        <f t="shared" si="79"/>
        <v/>
      </c>
      <c r="Z25" s="219" t="str">
        <f t="shared" si="79"/>
        <v/>
      </c>
      <c r="AA25" s="219" t="str">
        <f t="shared" si="79"/>
        <v/>
      </c>
      <c r="AB25" s="219" t="str">
        <f t="shared" si="79"/>
        <v/>
      </c>
      <c r="AC25" s="219" t="str">
        <f t="shared" si="79"/>
        <v/>
      </c>
      <c r="AD25" s="219" t="str">
        <f t="shared" si="79"/>
        <v/>
      </c>
      <c r="AE25" s="219" t="str">
        <f t="shared" si="79"/>
        <v/>
      </c>
      <c r="AF25" s="219" t="str">
        <f t="shared" si="79"/>
        <v/>
      </c>
      <c r="AG25" s="219" t="str">
        <f t="shared" si="79"/>
        <v/>
      </c>
      <c r="AH25" s="219" t="str">
        <f t="shared" si="79"/>
        <v/>
      </c>
      <c r="AI25" s="219" t="str">
        <f t="shared" si="79"/>
        <v/>
      </c>
      <c r="AJ25" s="219" t="str">
        <f t="shared" si="79"/>
        <v/>
      </c>
      <c r="AK25" s="219" t="str">
        <f t="shared" si="79"/>
        <v/>
      </c>
      <c r="AL25" s="219" t="str">
        <f t="shared" si="79"/>
        <v/>
      </c>
      <c r="AM25" s="219" t="str">
        <f t="shared" si="79"/>
        <v/>
      </c>
      <c r="AN25" s="219" t="str">
        <f t="shared" si="79"/>
        <v/>
      </c>
      <c r="AO25" s="219" t="str">
        <f t="shared" si="79"/>
        <v/>
      </c>
      <c r="AP25" s="219" t="str">
        <f t="shared" si="79"/>
        <v/>
      </c>
      <c r="AQ25" s="219" t="str">
        <f t="shared" ref="AQ25:CD25" si="80">IF(AP25="","",AP25+1)</f>
        <v/>
      </c>
      <c r="AR25" s="219" t="str">
        <f t="shared" si="80"/>
        <v/>
      </c>
      <c r="AS25" s="219" t="str">
        <f t="shared" si="80"/>
        <v/>
      </c>
      <c r="AT25" s="219" t="str">
        <f t="shared" si="80"/>
        <v/>
      </c>
      <c r="AU25" s="219" t="str">
        <f t="shared" si="80"/>
        <v/>
      </c>
      <c r="AV25" s="219" t="str">
        <f t="shared" si="80"/>
        <v/>
      </c>
      <c r="AW25" s="219" t="str">
        <f t="shared" si="80"/>
        <v/>
      </c>
      <c r="AX25" s="219" t="str">
        <f t="shared" si="80"/>
        <v/>
      </c>
      <c r="AY25" s="219" t="str">
        <f t="shared" si="80"/>
        <v/>
      </c>
      <c r="AZ25" s="219" t="str">
        <f t="shared" si="80"/>
        <v/>
      </c>
      <c r="BA25" s="219" t="str">
        <f t="shared" si="80"/>
        <v/>
      </c>
      <c r="BB25" s="219" t="str">
        <f t="shared" si="80"/>
        <v/>
      </c>
      <c r="BC25" s="219" t="str">
        <f t="shared" si="80"/>
        <v/>
      </c>
      <c r="BD25" s="219" t="str">
        <f t="shared" si="80"/>
        <v/>
      </c>
      <c r="BE25" s="219" t="str">
        <f t="shared" si="80"/>
        <v/>
      </c>
      <c r="BF25" s="219" t="str">
        <f t="shared" si="80"/>
        <v/>
      </c>
      <c r="BG25" s="219" t="str">
        <f t="shared" si="80"/>
        <v/>
      </c>
      <c r="BH25" s="219" t="str">
        <f t="shared" si="80"/>
        <v/>
      </c>
      <c r="BI25" s="219" t="str">
        <f t="shared" si="80"/>
        <v/>
      </c>
      <c r="BJ25" s="219" t="str">
        <f t="shared" si="80"/>
        <v/>
      </c>
      <c r="BK25" s="219" t="str">
        <f t="shared" si="80"/>
        <v/>
      </c>
      <c r="BL25" s="219" t="str">
        <f t="shared" si="80"/>
        <v/>
      </c>
      <c r="BM25" s="219" t="str">
        <f t="shared" si="80"/>
        <v/>
      </c>
      <c r="BN25" s="219" t="str">
        <f t="shared" si="80"/>
        <v/>
      </c>
      <c r="BO25" s="219" t="str">
        <f t="shared" si="80"/>
        <v/>
      </c>
      <c r="BP25" s="219" t="str">
        <f t="shared" si="80"/>
        <v/>
      </c>
      <c r="BQ25" s="219" t="str">
        <f t="shared" si="80"/>
        <v/>
      </c>
      <c r="BR25" s="219" t="str">
        <f t="shared" si="80"/>
        <v/>
      </c>
      <c r="BS25" s="219" t="str">
        <f t="shared" si="80"/>
        <v/>
      </c>
      <c r="BT25" s="219" t="str">
        <f t="shared" si="80"/>
        <v/>
      </c>
      <c r="BU25" s="219" t="str">
        <f t="shared" si="80"/>
        <v/>
      </c>
      <c r="BV25" s="219" t="str">
        <f t="shared" si="80"/>
        <v/>
      </c>
      <c r="BW25" s="219" t="str">
        <f t="shared" si="80"/>
        <v/>
      </c>
      <c r="BX25" s="219" t="str">
        <f t="shared" si="80"/>
        <v/>
      </c>
      <c r="BY25" s="219" t="str">
        <f t="shared" si="80"/>
        <v/>
      </c>
      <c r="BZ25" s="219" t="str">
        <f t="shared" si="80"/>
        <v/>
      </c>
      <c r="CA25" s="219" t="str">
        <f t="shared" si="80"/>
        <v/>
      </c>
      <c r="CB25" s="219" t="str">
        <f t="shared" si="80"/>
        <v/>
      </c>
      <c r="CC25" s="219" t="str">
        <f t="shared" si="80"/>
        <v/>
      </c>
      <c r="CD25" s="219" t="str">
        <f t="shared" si="80"/>
        <v/>
      </c>
    </row>
    <row r="26" spans="2:82" s="1" customFormat="1" ht="14.5" customHeight="1">
      <c r="B26" s="201"/>
      <c r="C26" s="72"/>
      <c r="D26" s="555"/>
      <c r="E26" s="555"/>
      <c r="F26" s="393" t="s">
        <v>182</v>
      </c>
      <c r="G26" s="401"/>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c r="BI26" s="402"/>
      <c r="BJ26" s="402"/>
      <c r="BK26" s="402"/>
      <c r="BL26" s="402"/>
      <c r="BM26" s="402"/>
      <c r="BN26" s="402"/>
      <c r="BO26" s="402"/>
      <c r="BP26" s="402"/>
      <c r="BQ26" s="402"/>
      <c r="BR26" s="402"/>
      <c r="BS26" s="402"/>
      <c r="BT26" s="402"/>
      <c r="BU26" s="402"/>
      <c r="BV26" s="402"/>
      <c r="BW26" s="402"/>
      <c r="BX26" s="402"/>
      <c r="BY26" s="402"/>
      <c r="BZ26" s="402"/>
      <c r="CA26" s="402"/>
      <c r="CB26" s="402"/>
      <c r="CC26" s="402"/>
      <c r="CD26" s="402"/>
    </row>
    <row r="27" spans="2:82" s="1" customFormat="1" ht="14.5" customHeight="1">
      <c r="B27" s="201"/>
      <c r="C27" s="72"/>
      <c r="D27" s="555"/>
      <c r="E27" s="555"/>
      <c r="F27" s="393" t="s">
        <v>178</v>
      </c>
      <c r="G27" s="369"/>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c r="BU27" s="368"/>
      <c r="BV27" s="368"/>
      <c r="BW27" s="368"/>
      <c r="BX27" s="368"/>
      <c r="BY27" s="368"/>
      <c r="BZ27" s="368"/>
      <c r="CA27" s="368"/>
      <c r="CB27" s="368"/>
      <c r="CC27" s="368"/>
      <c r="CD27" s="368"/>
    </row>
    <row r="28" spans="2:82" s="1" customFormat="1" ht="14.5" customHeight="1" thickBot="1">
      <c r="B28" s="201"/>
      <c r="C28" s="72"/>
      <c r="D28" s="556"/>
      <c r="E28" s="556"/>
      <c r="F28" s="396" t="s">
        <v>179</v>
      </c>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row>
    <row r="29" spans="2:82" s="1" customFormat="1" ht="14.5" customHeight="1" thickTop="1" thickBot="1">
      <c r="B29" s="201"/>
      <c r="C29" s="397"/>
      <c r="D29" s="557" t="s">
        <v>180</v>
      </c>
      <c r="E29" s="558"/>
      <c r="F29" s="559"/>
      <c r="G29" s="398">
        <f>G8+G12+G16+G20+G24+G28</f>
        <v>600</v>
      </c>
      <c r="H29" s="398">
        <f>H8+H12+H16+H20+H24+H28</f>
        <v>0</v>
      </c>
      <c r="I29" s="398">
        <f t="shared" ref="I29:BT29" si="81">I8+I12+I16+I20+I24+I28</f>
        <v>0</v>
      </c>
      <c r="J29" s="398">
        <f t="shared" si="81"/>
        <v>0</v>
      </c>
      <c r="K29" s="398">
        <f t="shared" si="81"/>
        <v>0</v>
      </c>
      <c r="L29" s="398">
        <f t="shared" si="81"/>
        <v>0</v>
      </c>
      <c r="M29" s="398">
        <f t="shared" si="81"/>
        <v>0</v>
      </c>
      <c r="N29" s="398">
        <f t="shared" si="81"/>
        <v>0</v>
      </c>
      <c r="O29" s="398">
        <f t="shared" si="81"/>
        <v>0</v>
      </c>
      <c r="P29" s="398">
        <f t="shared" si="81"/>
        <v>0</v>
      </c>
      <c r="Q29" s="398">
        <f t="shared" si="81"/>
        <v>200</v>
      </c>
      <c r="R29" s="398">
        <f t="shared" si="81"/>
        <v>0</v>
      </c>
      <c r="S29" s="398">
        <f t="shared" si="81"/>
        <v>0</v>
      </c>
      <c r="T29" s="398">
        <f t="shared" si="81"/>
        <v>0</v>
      </c>
      <c r="U29" s="398">
        <f t="shared" si="81"/>
        <v>0</v>
      </c>
      <c r="V29" s="398">
        <f t="shared" si="81"/>
        <v>0</v>
      </c>
      <c r="W29" s="398">
        <f t="shared" si="81"/>
        <v>0</v>
      </c>
      <c r="X29" s="398">
        <f t="shared" si="81"/>
        <v>0</v>
      </c>
      <c r="Y29" s="398">
        <f t="shared" si="81"/>
        <v>0</v>
      </c>
      <c r="Z29" s="398">
        <f t="shared" si="81"/>
        <v>0</v>
      </c>
      <c r="AA29" s="398">
        <f t="shared" si="81"/>
        <v>0</v>
      </c>
      <c r="AB29" s="398">
        <f t="shared" si="81"/>
        <v>0</v>
      </c>
      <c r="AC29" s="398">
        <f t="shared" si="81"/>
        <v>0</v>
      </c>
      <c r="AD29" s="398">
        <f t="shared" si="81"/>
        <v>0</v>
      </c>
      <c r="AE29" s="398">
        <f t="shared" si="81"/>
        <v>0</v>
      </c>
      <c r="AF29" s="398">
        <f t="shared" si="81"/>
        <v>200</v>
      </c>
      <c r="AG29" s="398">
        <f t="shared" si="81"/>
        <v>0</v>
      </c>
      <c r="AH29" s="398">
        <f t="shared" si="81"/>
        <v>0</v>
      </c>
      <c r="AI29" s="398">
        <f t="shared" si="81"/>
        <v>0</v>
      </c>
      <c r="AJ29" s="398">
        <f t="shared" si="81"/>
        <v>0</v>
      </c>
      <c r="AK29" s="398">
        <f t="shared" si="81"/>
        <v>0</v>
      </c>
      <c r="AL29" s="398">
        <f t="shared" si="81"/>
        <v>0</v>
      </c>
      <c r="AM29" s="398">
        <f t="shared" si="81"/>
        <v>0</v>
      </c>
      <c r="AN29" s="398">
        <f t="shared" si="81"/>
        <v>0</v>
      </c>
      <c r="AO29" s="398">
        <f t="shared" si="81"/>
        <v>0</v>
      </c>
      <c r="AP29" s="398">
        <f t="shared" si="81"/>
        <v>200</v>
      </c>
      <c r="AQ29" s="398">
        <f t="shared" si="81"/>
        <v>0</v>
      </c>
      <c r="AR29" s="398">
        <f t="shared" si="81"/>
        <v>0</v>
      </c>
      <c r="AS29" s="398">
        <f t="shared" si="81"/>
        <v>0</v>
      </c>
      <c r="AT29" s="398">
        <f t="shared" si="81"/>
        <v>0</v>
      </c>
      <c r="AU29" s="398">
        <f t="shared" si="81"/>
        <v>0</v>
      </c>
      <c r="AV29" s="398">
        <f t="shared" si="81"/>
        <v>0</v>
      </c>
      <c r="AW29" s="398">
        <f t="shared" si="81"/>
        <v>0</v>
      </c>
      <c r="AX29" s="398">
        <f t="shared" si="81"/>
        <v>0</v>
      </c>
      <c r="AY29" s="398">
        <f t="shared" si="81"/>
        <v>0</v>
      </c>
      <c r="AZ29" s="398">
        <f t="shared" si="81"/>
        <v>0</v>
      </c>
      <c r="BA29" s="398">
        <f t="shared" si="81"/>
        <v>0</v>
      </c>
      <c r="BB29" s="398">
        <f t="shared" si="81"/>
        <v>0</v>
      </c>
      <c r="BC29" s="398">
        <f t="shared" si="81"/>
        <v>0</v>
      </c>
      <c r="BD29" s="398">
        <f t="shared" si="81"/>
        <v>0</v>
      </c>
      <c r="BE29" s="398">
        <f t="shared" si="81"/>
        <v>0</v>
      </c>
      <c r="BF29" s="398">
        <f t="shared" si="81"/>
        <v>0</v>
      </c>
      <c r="BG29" s="398">
        <f t="shared" si="81"/>
        <v>0</v>
      </c>
      <c r="BH29" s="398">
        <f t="shared" si="81"/>
        <v>0</v>
      </c>
      <c r="BI29" s="398">
        <f t="shared" si="81"/>
        <v>0</v>
      </c>
      <c r="BJ29" s="398">
        <f t="shared" si="81"/>
        <v>0</v>
      </c>
      <c r="BK29" s="398">
        <f t="shared" si="81"/>
        <v>0</v>
      </c>
      <c r="BL29" s="398">
        <f t="shared" si="81"/>
        <v>0</v>
      </c>
      <c r="BM29" s="398">
        <f t="shared" si="81"/>
        <v>0</v>
      </c>
      <c r="BN29" s="398">
        <f t="shared" si="81"/>
        <v>0</v>
      </c>
      <c r="BO29" s="398">
        <f t="shared" si="81"/>
        <v>0</v>
      </c>
      <c r="BP29" s="398">
        <f t="shared" si="81"/>
        <v>0</v>
      </c>
      <c r="BQ29" s="398">
        <f t="shared" si="81"/>
        <v>0</v>
      </c>
      <c r="BR29" s="398">
        <f t="shared" si="81"/>
        <v>0</v>
      </c>
      <c r="BS29" s="398">
        <f t="shared" si="81"/>
        <v>0</v>
      </c>
      <c r="BT29" s="398">
        <f t="shared" si="81"/>
        <v>0</v>
      </c>
      <c r="BU29" s="398">
        <f t="shared" ref="BU29:CD29" si="82">BU8+BU12+BU16+BU20+BU24+BU28</f>
        <v>0</v>
      </c>
      <c r="BV29" s="398">
        <f t="shared" si="82"/>
        <v>0</v>
      </c>
      <c r="BW29" s="398">
        <f t="shared" si="82"/>
        <v>0</v>
      </c>
      <c r="BX29" s="398">
        <f t="shared" si="82"/>
        <v>0</v>
      </c>
      <c r="BY29" s="398">
        <f t="shared" si="82"/>
        <v>0</v>
      </c>
      <c r="BZ29" s="398">
        <f t="shared" si="82"/>
        <v>0</v>
      </c>
      <c r="CA29" s="398">
        <f t="shared" si="82"/>
        <v>0</v>
      </c>
      <c r="CB29" s="398">
        <f t="shared" si="82"/>
        <v>0</v>
      </c>
      <c r="CC29" s="398">
        <f t="shared" si="82"/>
        <v>0</v>
      </c>
      <c r="CD29" s="398">
        <f t="shared" si="82"/>
        <v>0</v>
      </c>
    </row>
    <row r="30" spans="2:82" ht="14.5" customHeight="1" thickTop="1"/>
    <row r="50" spans="2:2" ht="14.5" customHeight="1">
      <c r="B50" s="69" t="s">
        <v>110</v>
      </c>
    </row>
    <row r="51" spans="2:2" ht="14.5" customHeight="1">
      <c r="B51" s="69" t="s">
        <v>111</v>
      </c>
    </row>
    <row r="52" spans="2:2" ht="14.5" customHeight="1">
      <c r="B52" s="69" t="s">
        <v>112</v>
      </c>
    </row>
    <row r="53" spans="2:2" ht="14.5" customHeight="1">
      <c r="B53" s="69" t="s">
        <v>113</v>
      </c>
    </row>
    <row r="54" spans="2:2" ht="14.5" customHeight="1">
      <c r="B54" s="69" t="s">
        <v>129</v>
      </c>
    </row>
    <row r="55" spans="2:2" ht="14.5" customHeight="1">
      <c r="B55" s="69" t="s">
        <v>130</v>
      </c>
    </row>
    <row r="56" spans="2:2" ht="14.5" customHeight="1">
      <c r="B56" s="69" t="s">
        <v>114</v>
      </c>
    </row>
    <row r="57" spans="2:2" ht="14.5" customHeight="1">
      <c r="B57" s="69" t="s">
        <v>115</v>
      </c>
    </row>
    <row r="58" spans="2:2" ht="14.5" customHeight="1">
      <c r="B58" s="69" t="s">
        <v>116</v>
      </c>
    </row>
    <row r="59" spans="2:2" ht="14.5" customHeight="1">
      <c r="B59" s="69" t="s">
        <v>117</v>
      </c>
    </row>
    <row r="60" spans="2:2" ht="14.5" customHeight="1">
      <c r="B60" s="69" t="s">
        <v>118</v>
      </c>
    </row>
    <row r="61" spans="2:2" ht="14.5" customHeight="1">
      <c r="B61" s="69" t="s">
        <v>119</v>
      </c>
    </row>
    <row r="62" spans="2:2" ht="14.5" customHeight="1">
      <c r="B62" s="69" t="s">
        <v>122</v>
      </c>
    </row>
    <row r="63" spans="2:2" ht="14.5" customHeight="1">
      <c r="B63" s="69" t="s">
        <v>121</v>
      </c>
    </row>
    <row r="64" spans="2:2" ht="14.5" customHeight="1">
      <c r="B64" s="69" t="s">
        <v>120</v>
      </c>
    </row>
    <row r="65" spans="2:2" ht="14.5" customHeight="1">
      <c r="B65" s="69" t="s">
        <v>123</v>
      </c>
    </row>
    <row r="66" spans="2:2" ht="14.5" customHeight="1">
      <c r="B66" s="69" t="s">
        <v>124</v>
      </c>
    </row>
    <row r="67" spans="2:2" ht="14.5" customHeight="1">
      <c r="B67" s="69" t="s">
        <v>125</v>
      </c>
    </row>
    <row r="68" spans="2:2" ht="14.5" customHeight="1">
      <c r="B68" s="69" t="s">
        <v>133</v>
      </c>
    </row>
    <row r="69" spans="2:2" ht="14.5" customHeight="1">
      <c r="B69" s="69" t="s">
        <v>134</v>
      </c>
    </row>
    <row r="70" spans="2:2" ht="14.5" customHeight="1">
      <c r="B70" s="69" t="s">
        <v>135</v>
      </c>
    </row>
    <row r="71" spans="2:2" ht="14.5" customHeight="1">
      <c r="B71" s="69" t="s">
        <v>126</v>
      </c>
    </row>
    <row r="72" spans="2:2" ht="14.5" customHeight="1">
      <c r="B72" s="69" t="s">
        <v>127</v>
      </c>
    </row>
    <row r="73" spans="2:2" ht="14.5" customHeight="1">
      <c r="B73" s="69" t="s">
        <v>128</v>
      </c>
    </row>
    <row r="74" spans="2:2" ht="14.5" customHeight="1">
      <c r="B74" s="69" t="s">
        <v>131</v>
      </c>
    </row>
    <row r="75" spans="2:2" ht="14.5" customHeight="1">
      <c r="B75" s="69" t="s">
        <v>132</v>
      </c>
    </row>
  </sheetData>
  <sheetProtection algorithmName="SHA-512" hashValue="TpjEwdTr4E1/m/Ehi5wj5r273Yof3qwdPFxczI/4IcpwNqEXAsTk9AaPjyej70FK+RyKMT0UqceksAyR0B8XQA==" saltValue="x2nqG26nH31lLSX3sCfupg==" spinCount="100000" sheet="1" objects="1" scenarios="1"/>
  <mergeCells count="9">
    <mergeCell ref="C9:C10"/>
    <mergeCell ref="C1:D1"/>
    <mergeCell ref="D25:E28"/>
    <mergeCell ref="D29:F29"/>
    <mergeCell ref="D5:E8"/>
    <mergeCell ref="D9:E12"/>
    <mergeCell ref="D13:E16"/>
    <mergeCell ref="D17:E20"/>
    <mergeCell ref="D21:E24"/>
  </mergeCells>
  <phoneticPr fontId="1"/>
  <hyperlinks>
    <hyperlink ref="C9:C10" location="教育費!A1" display="教育費!A1" xr:uid="{1D066DF0-8B4D-4408-9008-B2083C3A765F}"/>
    <hyperlink ref="D3" location="CF表!A1" display="キャッシュフロー表へ⇒" xr:uid="{E910E482-E5C6-489C-921C-BAC2756CCB2A}"/>
    <hyperlink ref="B1" location="目次!A1" display="目次" xr:uid="{67A23BBB-5AFB-4B4A-AD1A-790FDB4AC5E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AEF8E-CE7C-4C9B-82E1-6D7B7527AF4F}">
  <dimension ref="A1:R34"/>
  <sheetViews>
    <sheetView showGridLines="0" zoomScale="85" zoomScaleNormal="85" workbookViewId="0">
      <selection activeCell="I3" sqref="I3"/>
    </sheetView>
  </sheetViews>
  <sheetFormatPr defaultRowHeight="13"/>
  <cols>
    <col min="1" max="1" width="6.54296875" style="69" customWidth="1"/>
    <col min="2" max="8" width="8.6328125" style="69" customWidth="1"/>
    <col min="9" max="9" width="9.54296875" style="69" customWidth="1"/>
    <col min="10" max="10" width="8.36328125" style="69" customWidth="1"/>
    <col min="11" max="11" width="10.54296875" style="69" customWidth="1"/>
    <col min="12" max="12" width="5" style="69" customWidth="1"/>
    <col min="13" max="13" width="6.36328125" style="69" customWidth="1"/>
    <col min="14" max="14" width="12.1796875" style="69" customWidth="1"/>
    <col min="15" max="15" width="11.36328125" style="69" customWidth="1"/>
    <col min="16" max="16" width="23.7265625" style="69" customWidth="1"/>
    <col min="17" max="17" width="12.08984375" style="69" customWidth="1"/>
    <col min="18" max="18" width="12.6328125" style="69" customWidth="1"/>
    <col min="19" max="16384" width="8.7265625" style="69"/>
  </cols>
  <sheetData>
    <row r="1" spans="1:16" ht="11" customHeight="1"/>
    <row r="2" spans="1:16" ht="17" customHeight="1">
      <c r="A2" s="121" t="s">
        <v>661</v>
      </c>
      <c r="B2" s="126" t="s">
        <v>623</v>
      </c>
      <c r="I2" s="105"/>
      <c r="J2" s="105"/>
      <c r="K2" s="105"/>
      <c r="L2" s="105"/>
      <c r="M2" s="105"/>
    </row>
    <row r="3" spans="1:16" ht="21.5" customHeight="1">
      <c r="B3" s="404" t="s">
        <v>630</v>
      </c>
      <c r="I3" s="121" t="s">
        <v>215</v>
      </c>
    </row>
    <row r="4" spans="1:16" ht="15.5" customHeight="1">
      <c r="B4" s="128"/>
      <c r="I4" s="121" t="s">
        <v>622</v>
      </c>
      <c r="J4" s="121"/>
      <c r="K4" s="405" t="s">
        <v>631</v>
      </c>
      <c r="L4" s="121"/>
      <c r="M4" s="121"/>
    </row>
    <row r="5" spans="1:16" ht="15.5" customHeight="1"/>
    <row r="6" spans="1:16" ht="15.5" customHeight="1">
      <c r="P6" s="406"/>
    </row>
    <row r="7" spans="1:16" ht="15.5" customHeight="1">
      <c r="I7" s="68" t="s">
        <v>621</v>
      </c>
      <c r="P7" s="406"/>
    </row>
    <row r="8" spans="1:16" ht="15.5" customHeight="1">
      <c r="I8" s="69" t="s">
        <v>218</v>
      </c>
      <c r="P8" s="406"/>
    </row>
    <row r="9" spans="1:16" ht="15.5" customHeight="1">
      <c r="I9" s="450" t="s">
        <v>283</v>
      </c>
      <c r="J9" s="450"/>
      <c r="K9" s="450"/>
      <c r="L9" s="450"/>
      <c r="M9" s="450"/>
      <c r="N9" s="450"/>
      <c r="P9" s="406"/>
    </row>
    <row r="10" spans="1:16" ht="15.5" customHeight="1">
      <c r="I10" s="117" t="s">
        <v>60</v>
      </c>
      <c r="J10" s="117" t="s">
        <v>61</v>
      </c>
      <c r="K10" s="69" t="s">
        <v>62</v>
      </c>
      <c r="L10" s="69" t="s">
        <v>272</v>
      </c>
      <c r="M10" s="117" t="s">
        <v>273</v>
      </c>
      <c r="N10" s="407" t="s">
        <v>281</v>
      </c>
      <c r="P10" s="406"/>
    </row>
    <row r="11" spans="1:16" ht="15.5" customHeight="1">
      <c r="I11" s="408">
        <f>IF(J11="","",CF表!F5)</f>
        <v>35</v>
      </c>
      <c r="J11" s="408">
        <f>IF(可処分所得!C5="","",可処分所得!C5)</f>
        <v>40</v>
      </c>
      <c r="K11" s="566">
        <f>IF(可処分所得!E5="","",可処分所得!E5*10000)</f>
        <v>5000000</v>
      </c>
      <c r="L11" s="449"/>
      <c r="M11" s="413">
        <v>0.2</v>
      </c>
      <c r="N11" s="409">
        <f>IF(OR(K11="",J11&lt;I11),"",K11*(1-M11))</f>
        <v>4000000</v>
      </c>
      <c r="P11" s="410"/>
    </row>
    <row r="12" spans="1:16" ht="15.5" customHeight="1">
      <c r="I12" s="408">
        <f>A22</f>
        <v>41</v>
      </c>
      <c r="J12" s="408">
        <f>IF(可処分所得!C6="","",可処分所得!C6)</f>
        <v>50</v>
      </c>
      <c r="K12" s="566">
        <f>IF(可処分所得!E6="","",可処分所得!E6*10000)</f>
        <v>6000000</v>
      </c>
      <c r="L12" s="449"/>
      <c r="M12" s="413">
        <v>0.2</v>
      </c>
      <c r="N12" s="409">
        <f>IF(OR(K12="",J12&lt;I12),"",K12*(1-M12))</f>
        <v>4800000</v>
      </c>
      <c r="O12" s="69" t="str">
        <f>IF(AND(NOT(J12=""),J12&lt;I12),"☜入力年齢が不適切です","")</f>
        <v/>
      </c>
      <c r="P12" s="339"/>
    </row>
    <row r="13" spans="1:16" ht="15.5" customHeight="1">
      <c r="I13" s="408">
        <f>A23</f>
        <v>51</v>
      </c>
      <c r="J13" s="408">
        <f>IF(可処分所得!C7="","",可処分所得!C7)</f>
        <v>55</v>
      </c>
      <c r="K13" s="566">
        <f>IF(可処分所得!E7="","",可処分所得!E7*10000)</f>
        <v>7000000</v>
      </c>
      <c r="L13" s="449"/>
      <c r="M13" s="413">
        <v>0.2</v>
      </c>
      <c r="N13" s="409">
        <f>IF(OR(K13="",J13&lt;I13),"",K13*(1-M13))</f>
        <v>5600000</v>
      </c>
      <c r="O13" s="69" t="str">
        <f>IF(AND(NOT(J13=""),J13&lt;I13),"☜入力年齢が不適切です","")</f>
        <v/>
      </c>
    </row>
    <row r="14" spans="1:16" ht="15.5" customHeight="1">
      <c r="I14" s="408">
        <f>A24</f>
        <v>56</v>
      </c>
      <c r="J14" s="408">
        <f>IF(可処分所得!C8="","",可処分所得!C8)</f>
        <v>59</v>
      </c>
      <c r="K14" s="566">
        <f>IF(可処分所得!E8="","",可処分所得!E8*10000)</f>
        <v>8000000</v>
      </c>
      <c r="L14" s="449"/>
      <c r="M14" s="413">
        <v>0.2</v>
      </c>
      <c r="N14" s="409">
        <f>IF(OR(K14="",J14&lt;I14),"",K14*(1-M14))</f>
        <v>6400000</v>
      </c>
      <c r="O14" s="69" t="str">
        <f>IF(AND(NOT(J14=""),J14&lt;I14),"☜入力年齢が不適切です","")</f>
        <v/>
      </c>
    </row>
    <row r="15" spans="1:16" ht="15.5" customHeight="1">
      <c r="I15" s="408">
        <f>A25</f>
        <v>60</v>
      </c>
      <c r="J15" s="408">
        <f>IF(可処分所得!C9="","",可処分所得!C9)</f>
        <v>64</v>
      </c>
      <c r="K15" s="566">
        <f>IF(可処分所得!E9="","",可処分所得!E9*10000)</f>
        <v>3000000</v>
      </c>
      <c r="L15" s="449"/>
      <c r="M15" s="413">
        <v>0.2</v>
      </c>
      <c r="N15" s="409">
        <f t="shared" ref="N15:N16" si="0">IF(OR(K15="",J15&lt;I15),"",K15*(1-M15))</f>
        <v>2400000</v>
      </c>
    </row>
    <row r="16" spans="1:16" ht="15.5" customHeight="1">
      <c r="I16" s="408"/>
      <c r="J16" s="408" t="str">
        <f>IF(可処分所得!C10="","",可処分所得!C10)</f>
        <v/>
      </c>
      <c r="K16" s="566" t="str">
        <f>IF(可処分所得!E10="","",可処分所得!E10*10000)</f>
        <v/>
      </c>
      <c r="L16" s="449"/>
      <c r="M16" s="413"/>
      <c r="N16" s="409" t="str">
        <f t="shared" si="0"/>
        <v/>
      </c>
    </row>
    <row r="17" spans="1:18" ht="15.5" customHeight="1">
      <c r="C17" s="68" t="s">
        <v>620</v>
      </c>
      <c r="I17" s="407"/>
    </row>
    <row r="18" spans="1:18" ht="15.5" customHeight="1">
      <c r="C18" s="445" t="s">
        <v>275</v>
      </c>
      <c r="D18" s="448"/>
      <c r="E18" s="449"/>
      <c r="F18" s="564">
        <v>8400000</v>
      </c>
      <c r="G18" s="565"/>
      <c r="I18" s="113" t="s">
        <v>273</v>
      </c>
      <c r="J18" s="411">
        <f>IF(F23="","",(F18-F23)/F18)</f>
        <v>0.2495154761904762</v>
      </c>
    </row>
    <row r="19" spans="1:18" ht="15.5" customHeight="1">
      <c r="C19" s="445" t="s">
        <v>276</v>
      </c>
      <c r="D19" s="448"/>
      <c r="E19" s="449"/>
      <c r="F19" s="564">
        <v>482640</v>
      </c>
      <c r="G19" s="565"/>
      <c r="I19" s="407"/>
    </row>
    <row r="20" spans="1:18" ht="15.5" customHeight="1">
      <c r="C20" s="141" t="s">
        <v>277</v>
      </c>
      <c r="D20" s="141"/>
      <c r="E20" s="141"/>
      <c r="F20" s="564">
        <v>1213290</v>
      </c>
      <c r="G20" s="565"/>
      <c r="O20" s="569"/>
      <c r="P20" s="450"/>
      <c r="Q20" s="569"/>
      <c r="R20" s="450"/>
    </row>
    <row r="21" spans="1:18" ht="15.5" customHeight="1">
      <c r="C21" s="141" t="s">
        <v>278</v>
      </c>
      <c r="D21" s="141"/>
      <c r="E21" s="141"/>
      <c r="F21" s="564">
        <v>6000000</v>
      </c>
      <c r="G21" s="565"/>
      <c r="H21" s="105"/>
      <c r="I21" s="105"/>
      <c r="O21" s="569"/>
      <c r="P21" s="450"/>
      <c r="Q21" s="569"/>
      <c r="R21" s="450"/>
    </row>
    <row r="22" spans="1:18" ht="15.5" customHeight="1">
      <c r="A22" s="137">
        <f>IF(OR(J11="",J12=""),"",J11+1)</f>
        <v>41</v>
      </c>
      <c r="C22" s="141" t="s">
        <v>279</v>
      </c>
      <c r="D22" s="141"/>
      <c r="E22" s="141"/>
      <c r="F22" s="564">
        <v>2000000</v>
      </c>
      <c r="G22" s="565"/>
      <c r="H22" s="105"/>
      <c r="I22" s="105"/>
      <c r="O22" s="569"/>
      <c r="P22" s="450"/>
      <c r="Q22" s="569"/>
      <c r="R22" s="450"/>
    </row>
    <row r="23" spans="1:18" ht="15.5" customHeight="1">
      <c r="A23" s="137">
        <f>IF(OR(J11="",J13=""),"",J12+1)</f>
        <v>51</v>
      </c>
      <c r="C23" s="568" t="s">
        <v>280</v>
      </c>
      <c r="D23" s="448"/>
      <c r="E23" s="449"/>
      <c r="F23" s="567">
        <f>IF(OR(F18="",F19="",F20="",F21="",F22=""),"",(F18-F19-F20)-(F21-F22)*0.1)</f>
        <v>6304070</v>
      </c>
      <c r="G23" s="449"/>
      <c r="H23" s="105"/>
      <c r="I23" s="105"/>
      <c r="O23" s="569"/>
      <c r="P23" s="450"/>
      <c r="Q23" s="569"/>
      <c r="R23" s="450"/>
    </row>
    <row r="24" spans="1:18" ht="15.5" customHeight="1">
      <c r="A24" s="137">
        <f>IF(OR(J11="",J14=""),"",J13+1)</f>
        <v>56</v>
      </c>
      <c r="G24" s="412"/>
      <c r="H24" s="105"/>
      <c r="I24" s="105"/>
      <c r="J24" s="105"/>
      <c r="K24" s="105"/>
      <c r="L24" s="105"/>
      <c r="M24" s="105"/>
      <c r="O24" s="569"/>
      <c r="P24" s="450"/>
      <c r="Q24" s="569"/>
      <c r="R24" s="450"/>
    </row>
    <row r="25" spans="1:18" ht="15.5" customHeight="1">
      <c r="A25" s="137">
        <f>IF(OR(J12="",J15=""),"",J14+1)</f>
        <v>60</v>
      </c>
      <c r="E25" s="157"/>
      <c r="F25" s="157"/>
      <c r="G25" s="134"/>
      <c r="I25" s="105"/>
      <c r="J25" s="105"/>
      <c r="K25" s="105"/>
      <c r="L25" s="105"/>
      <c r="M25" s="105"/>
    </row>
    <row r="26" spans="1:18" ht="13" customHeight="1">
      <c r="A26" s="69" t="str">
        <f>IF(OR(J13="",J16=""),"",J15+1)</f>
        <v/>
      </c>
      <c r="I26" s="105"/>
      <c r="J26" s="105"/>
      <c r="L26" s="105"/>
      <c r="M26" s="105"/>
    </row>
    <row r="27" spans="1:18" ht="15" customHeight="1"/>
    <row r="30" spans="1:18">
      <c r="F30" s="406"/>
    </row>
    <row r="31" spans="1:18">
      <c r="F31" s="406"/>
    </row>
    <row r="32" spans="1:18">
      <c r="F32" s="406"/>
    </row>
    <row r="33" spans="4:6">
      <c r="D33" s="107"/>
      <c r="F33" s="406"/>
    </row>
    <row r="34" spans="4:6">
      <c r="F34" s="406"/>
    </row>
  </sheetData>
  <sheetProtection algorithmName="SHA-512" hashValue="Fpm+rZCEe98ebaHM+vgia2s1UcMjHhzVw5NGq1V9CTL/FJ2/qWU7oxYWa6u8HmEdkaPC1jhAKKpP2JhjAxqJ2A==" saltValue="a5sEwqxtHLZnkdFRdpTvbQ==" spinCount="100000" sheet="1" objects="1" scenarios="1"/>
  <mergeCells count="26">
    <mergeCell ref="O20:P20"/>
    <mergeCell ref="O21:P21"/>
    <mergeCell ref="O22:P22"/>
    <mergeCell ref="O23:P23"/>
    <mergeCell ref="O24:P24"/>
    <mergeCell ref="Q20:R20"/>
    <mergeCell ref="Q21:R21"/>
    <mergeCell ref="Q22:R22"/>
    <mergeCell ref="Q23:R23"/>
    <mergeCell ref="Q24:R24"/>
    <mergeCell ref="I9:N9"/>
    <mergeCell ref="K11:L11"/>
    <mergeCell ref="K12:L12"/>
    <mergeCell ref="K13:L13"/>
    <mergeCell ref="K14:L14"/>
    <mergeCell ref="F20:G20"/>
    <mergeCell ref="F21:G21"/>
    <mergeCell ref="F22:G22"/>
    <mergeCell ref="F23:G23"/>
    <mergeCell ref="C23:E23"/>
    <mergeCell ref="C18:E18"/>
    <mergeCell ref="C19:E19"/>
    <mergeCell ref="F18:G18"/>
    <mergeCell ref="F19:G19"/>
    <mergeCell ref="K15:L15"/>
    <mergeCell ref="K16:L16"/>
  </mergeCells>
  <phoneticPr fontId="1"/>
  <dataValidations disablePrompts="1" count="1">
    <dataValidation type="decimal" allowBlank="1" showInputMessage="1" showErrorMessage="1" sqref="G24" xr:uid="{2BDED390-8943-4F49-A176-421629DDA2FB}">
      <formula1>0</formula1>
      <formula2>1</formula2>
    </dataValidation>
  </dataValidations>
  <hyperlinks>
    <hyperlink ref="I3" location="CF表!A18" display="キャッシュフロー表に戻る🔙" xr:uid="{F21C4EB3-A5E8-4760-946C-8973521C4179}"/>
    <hyperlink ref="I4" location="可処分所得!A1" display="可処分所得へ🔙" xr:uid="{747FADC4-82C1-42D4-B2A5-E30BEDCC084B}"/>
    <hyperlink ref="A2" location="目次!A1" display="目次" xr:uid="{B1A60B45-FB77-4460-AC81-089096B4DEA7}"/>
  </hyperlink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218-BD41-4E0F-9720-AF3AAECA4EB2}">
  <dimension ref="A1:R29"/>
  <sheetViews>
    <sheetView showGridLines="0" zoomScale="85" zoomScaleNormal="85" workbookViewId="0">
      <selection activeCell="H4" sqref="H4:J4"/>
    </sheetView>
  </sheetViews>
  <sheetFormatPr defaultRowHeight="13"/>
  <cols>
    <col min="1" max="1" width="6.6328125" style="69" customWidth="1"/>
    <col min="2" max="7" width="8.90625" style="69" customWidth="1"/>
    <col min="8" max="8" width="8.54296875" style="69" customWidth="1"/>
    <col min="9" max="9" width="9.54296875" style="69" customWidth="1"/>
    <col min="10" max="10" width="8.36328125" style="69" customWidth="1"/>
    <col min="11" max="11" width="10.54296875" style="69" customWidth="1"/>
    <col min="12" max="12" width="4.90625" style="69" customWidth="1"/>
    <col min="13" max="13" width="7.81640625" style="69" customWidth="1"/>
    <col min="14" max="14" width="13.1796875" style="69" customWidth="1"/>
    <col min="15" max="15" width="11.36328125" style="69" customWidth="1"/>
    <col min="16" max="16384" width="8.7265625" style="69"/>
  </cols>
  <sheetData>
    <row r="1" spans="1:18" ht="15.5" customHeight="1">
      <c r="A1" s="121" t="s">
        <v>661</v>
      </c>
    </row>
    <row r="2" spans="1:18" ht="15.5" customHeight="1">
      <c r="B2" s="126" t="s">
        <v>625</v>
      </c>
      <c r="I2" s="105"/>
    </row>
    <row r="3" spans="1:18" ht="15.5" customHeight="1"/>
    <row r="4" spans="1:18" ht="15.5" customHeight="1">
      <c r="B4" s="264" t="s">
        <v>630</v>
      </c>
      <c r="H4" s="468" t="s">
        <v>209</v>
      </c>
      <c r="I4" s="573"/>
      <c r="J4" s="573"/>
    </row>
    <row r="5" spans="1:18" ht="15.5" customHeight="1">
      <c r="H5" s="121" t="s">
        <v>622</v>
      </c>
      <c r="J5" s="405" t="s">
        <v>624</v>
      </c>
    </row>
    <row r="6" spans="1:18" ht="15.5" customHeight="1"/>
    <row r="7" spans="1:18" ht="15.5" customHeight="1">
      <c r="I7" s="68" t="s">
        <v>217</v>
      </c>
      <c r="Q7" s="157"/>
      <c r="R7" s="414"/>
    </row>
    <row r="8" spans="1:18" ht="15.5" customHeight="1">
      <c r="I8" s="69" t="s">
        <v>218</v>
      </c>
    </row>
    <row r="9" spans="1:18" ht="15.5" customHeight="1">
      <c r="I9" s="450" t="s">
        <v>284</v>
      </c>
      <c r="J9" s="450"/>
      <c r="K9" s="450"/>
      <c r="L9" s="450"/>
      <c r="M9" s="450"/>
      <c r="N9" s="450"/>
      <c r="Q9" s="157"/>
      <c r="R9" s="134"/>
    </row>
    <row r="10" spans="1:18" ht="15.5" customHeight="1">
      <c r="I10" s="69" t="s">
        <v>60</v>
      </c>
      <c r="J10" s="69" t="s">
        <v>61</v>
      </c>
      <c r="K10" s="69" t="s">
        <v>62</v>
      </c>
      <c r="L10" s="69" t="s">
        <v>272</v>
      </c>
      <c r="M10" s="68" t="s">
        <v>273</v>
      </c>
      <c r="N10" s="117" t="s">
        <v>274</v>
      </c>
    </row>
    <row r="11" spans="1:18" ht="15.5" customHeight="1">
      <c r="I11" s="408">
        <f>IF(J11="","",CF表!F6)</f>
        <v>33</v>
      </c>
      <c r="J11" s="408">
        <f>IF(可処分所得!C13="","",可処分所得!C13)</f>
        <v>64</v>
      </c>
      <c r="K11" s="566">
        <f>IF(可処分所得!E13="","",可処分所得!E13*10000)</f>
        <v>1000000</v>
      </c>
      <c r="L11" s="570"/>
      <c r="M11" s="415">
        <v>0</v>
      </c>
      <c r="N11" s="409">
        <f>IF(OR(J11="",K11=""),"",IF(AND(NOT(F24=""),NOT(G26="")),F24,K11*(1-M11)))</f>
        <v>1000000</v>
      </c>
      <c r="O11" s="105" t="str">
        <f>IF(J11="","",IF(AND(NOT(M11=0),K11&lt;=1300000),"☜控除率は０％としてください。",""))</f>
        <v/>
      </c>
    </row>
    <row r="12" spans="1:18" ht="15.5" customHeight="1">
      <c r="I12" s="408" t="str">
        <f>A24</f>
        <v/>
      </c>
      <c r="J12" s="408" t="str">
        <f>IF(可処分所得!C14="","",可処分所得!C14)</f>
        <v/>
      </c>
      <c r="K12" s="566" t="str">
        <f>IF(可処分所得!E14="","",可処分所得!E14*10000)</f>
        <v/>
      </c>
      <c r="L12" s="570"/>
      <c r="M12" s="415">
        <v>0</v>
      </c>
      <c r="N12" s="409" t="str">
        <f>IF(OR(K12="",J12&lt;I12),"",K12*(1-M12))</f>
        <v/>
      </c>
      <c r="O12" s="105" t="str">
        <f>IF(AND(NOT(J12=""),J12&lt;I12),"☜入力年齢が不適切です","")</f>
        <v/>
      </c>
    </row>
    <row r="13" spans="1:18" ht="15.5" customHeight="1">
      <c r="I13" s="408" t="str">
        <f>A25</f>
        <v/>
      </c>
      <c r="J13" s="408" t="str">
        <f>IF(可処分所得!C15="","",可処分所得!C15)</f>
        <v/>
      </c>
      <c r="K13" s="566" t="str">
        <f>IF(可処分所得!E15="","",可処分所得!E15*10000)</f>
        <v/>
      </c>
      <c r="L13" s="570"/>
      <c r="M13" s="415">
        <v>0</v>
      </c>
      <c r="N13" s="409" t="str">
        <f>IF(OR(K13="",J13&lt;I13),"",K13*(1-M13))</f>
        <v/>
      </c>
      <c r="O13" s="105" t="str">
        <f>IF(AND(NOT(J13=""),J13&lt;I13),"☜入力年齢が不適切です","")</f>
        <v/>
      </c>
    </row>
    <row r="14" spans="1:18" ht="15.5" customHeight="1">
      <c r="I14" s="408" t="str">
        <f t="shared" ref="I14:I15" si="0">A26</f>
        <v/>
      </c>
      <c r="J14" s="408" t="str">
        <f>IF(可処分所得!C16="","",可処分所得!C16)</f>
        <v/>
      </c>
      <c r="K14" s="566" t="str">
        <f>IF(可処分所得!E16="","",可処分所得!E16*10000)</f>
        <v/>
      </c>
      <c r="L14" s="570"/>
      <c r="M14" s="415">
        <v>0</v>
      </c>
      <c r="N14" s="409" t="str">
        <f>IF(OR(K14="",J14&lt;I14),"",K14*(1-M14))</f>
        <v/>
      </c>
      <c r="O14" s="105" t="str">
        <f>IF(AND(NOT(J14=""),J14&lt;I14),"☜入力年齢が不適切です","")</f>
        <v/>
      </c>
    </row>
    <row r="15" spans="1:18" ht="15.5" customHeight="1">
      <c r="I15" s="408" t="str">
        <f t="shared" si="0"/>
        <v/>
      </c>
      <c r="J15" s="408" t="str">
        <f>IF(可処分所得!C17="","",可処分所得!C17)</f>
        <v/>
      </c>
      <c r="K15" s="566" t="str">
        <f>IF(可処分所得!E17="","",可処分所得!E17*10000)</f>
        <v/>
      </c>
      <c r="L15" s="570"/>
      <c r="M15" s="415">
        <v>0</v>
      </c>
      <c r="N15" s="409" t="str">
        <f t="shared" ref="N15:N16" si="1">IF(OR(K15="",J15&lt;I15),"",K15*(1-M15))</f>
        <v/>
      </c>
      <c r="O15" s="105"/>
    </row>
    <row r="16" spans="1:18" ht="15.5" customHeight="1">
      <c r="I16" s="408" t="str">
        <f>A28</f>
        <v/>
      </c>
      <c r="J16" s="408" t="str">
        <f>IF(可処分所得!C18="","",可処分所得!C18)</f>
        <v/>
      </c>
      <c r="K16" s="566" t="str">
        <f>IF(可処分所得!E18="","",可処分所得!E18*10000)</f>
        <v/>
      </c>
      <c r="L16" s="570"/>
      <c r="M16" s="415">
        <v>0</v>
      </c>
      <c r="N16" s="409" t="str">
        <f t="shared" si="1"/>
        <v/>
      </c>
      <c r="O16" s="105"/>
    </row>
    <row r="17" spans="1:13" ht="15.5" customHeight="1">
      <c r="K17" s="407"/>
    </row>
    <row r="18" spans="1:13" ht="15.5" customHeight="1">
      <c r="B18" s="134"/>
      <c r="C18" s="68" t="s">
        <v>282</v>
      </c>
      <c r="L18" s="414"/>
      <c r="M18" s="105"/>
    </row>
    <row r="19" spans="1:13" ht="15.5" customHeight="1">
      <c r="C19" s="445" t="s">
        <v>54</v>
      </c>
      <c r="D19" s="448"/>
      <c r="E19" s="449"/>
      <c r="F19" s="571"/>
      <c r="G19" s="572"/>
      <c r="I19" s="113" t="s">
        <v>273</v>
      </c>
      <c r="J19" s="411" t="str">
        <f>IF(F24="","",(F19-F24)/F19)</f>
        <v/>
      </c>
    </row>
    <row r="20" spans="1:13" ht="15.5" customHeight="1">
      <c r="C20" s="445" t="s">
        <v>55</v>
      </c>
      <c r="D20" s="448"/>
      <c r="E20" s="449"/>
      <c r="F20" s="571"/>
      <c r="G20" s="572"/>
    </row>
    <row r="21" spans="1:13" ht="15.5" customHeight="1">
      <c r="C21" s="141" t="s">
        <v>56</v>
      </c>
      <c r="D21" s="141"/>
      <c r="E21" s="141"/>
      <c r="F21" s="571"/>
      <c r="G21" s="572"/>
    </row>
    <row r="22" spans="1:13" ht="15.5" customHeight="1">
      <c r="C22" s="141" t="s">
        <v>58</v>
      </c>
      <c r="D22" s="141"/>
      <c r="E22" s="141"/>
      <c r="F22" s="571"/>
      <c r="G22" s="572"/>
    </row>
    <row r="23" spans="1:13" ht="15.5" customHeight="1">
      <c r="C23" s="141" t="s">
        <v>57</v>
      </c>
      <c r="D23" s="141"/>
      <c r="E23" s="141"/>
      <c r="F23" s="571"/>
      <c r="G23" s="572"/>
    </row>
    <row r="24" spans="1:13" ht="15.5" customHeight="1">
      <c r="A24" s="137" t="str">
        <f>IF(OR(J11="",J12=""),"",J11+1)</f>
        <v/>
      </c>
      <c r="C24" s="445" t="s">
        <v>59</v>
      </c>
      <c r="D24" s="448"/>
      <c r="E24" s="449"/>
      <c r="F24" s="567" t="str">
        <f>IF(OR(F19="",F20="",F21="",F22="",F23=""),"",(F19-F20-F21)-(F22-F23)*0.1)</f>
        <v/>
      </c>
      <c r="G24" s="449"/>
    </row>
    <row r="25" spans="1:13" ht="15.5" customHeight="1">
      <c r="A25" s="137" t="str">
        <f>IF(OR(J11="",J13=""),"",J12+1)</f>
        <v/>
      </c>
    </row>
    <row r="26" spans="1:13" ht="15.5" customHeight="1">
      <c r="A26" s="137" t="str">
        <f t="shared" ref="A26:A29" si="2">IF(OR(J12="",J14=""),"",J13+1)</f>
        <v/>
      </c>
    </row>
    <row r="27" spans="1:13" ht="15.5" customHeight="1">
      <c r="A27" s="137" t="str">
        <f t="shared" si="2"/>
        <v/>
      </c>
    </row>
    <row r="28" spans="1:13">
      <c r="A28" s="137" t="str">
        <f t="shared" si="2"/>
        <v/>
      </c>
    </row>
    <row r="29" spans="1:13">
      <c r="A29" s="69" t="str">
        <f t="shared" si="2"/>
        <v/>
      </c>
    </row>
  </sheetData>
  <sheetProtection algorithmName="SHA-512" hashValue="VcHquawZnmhkAIjHzyYXRLRzHa44ozH0RdoVIB7PK8AvEZ/LQ0nV+Td3IzzVxmamRFKTboKP0xeGeHVsSVW9HA==" saltValue="aqJznCx5X6poueL7a7Sugw==" spinCount="100000" sheet="1" objects="1" scenarios="1"/>
  <mergeCells count="17">
    <mergeCell ref="F21:G21"/>
    <mergeCell ref="F22:G22"/>
    <mergeCell ref="F23:G23"/>
    <mergeCell ref="F24:G24"/>
    <mergeCell ref="C24:E24"/>
    <mergeCell ref="K14:L14"/>
    <mergeCell ref="H4:J4"/>
    <mergeCell ref="I9:N9"/>
    <mergeCell ref="K11:L11"/>
    <mergeCell ref="K12:L12"/>
    <mergeCell ref="K13:L13"/>
    <mergeCell ref="K15:L15"/>
    <mergeCell ref="K16:L16"/>
    <mergeCell ref="C19:E19"/>
    <mergeCell ref="C20:E20"/>
    <mergeCell ref="F19:G19"/>
    <mergeCell ref="F20:G20"/>
  </mergeCells>
  <phoneticPr fontId="1"/>
  <hyperlinks>
    <hyperlink ref="H4" location="CF表!A18" display="キャッシュフロー表に戻る🔙" xr:uid="{45B583F5-97F0-40C6-87C3-0587171F07DA}"/>
    <hyperlink ref="H5" location="可処分所得!A1" display="可処分所得へ🔙" xr:uid="{3D002B65-1452-42CD-884F-565E1DCD97E3}"/>
    <hyperlink ref="A1" location="目次!A1" display="目次" xr:uid="{F92BB623-00B5-49E4-8E86-62BD81ABB58E}"/>
  </hyperlink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FD8ED-D03C-4E36-9CBB-6226452E331E}">
  <dimension ref="A1:P30"/>
  <sheetViews>
    <sheetView showGridLines="0" workbookViewId="0">
      <selection activeCell="F2" sqref="F2"/>
    </sheetView>
  </sheetViews>
  <sheetFormatPr defaultRowHeight="13"/>
  <cols>
    <col min="1" max="5" width="8.7265625" style="69"/>
    <col min="6" max="6" width="9.6328125" style="69" bestFit="1" customWidth="1"/>
    <col min="7" max="7" width="13.7265625" style="69" customWidth="1"/>
    <col min="8" max="8" width="8.7265625" style="69"/>
    <col min="9" max="9" width="9" style="69" hidden="1" customWidth="1"/>
    <col min="10" max="10" width="9.6328125" style="69" hidden="1" customWidth="1"/>
    <col min="11" max="12" width="9.54296875" style="69" hidden="1" customWidth="1"/>
    <col min="13" max="13" width="0" style="69" hidden="1" customWidth="1"/>
    <col min="14" max="14" width="14.453125" style="69" hidden="1" customWidth="1"/>
    <col min="15" max="15" width="38.1796875" style="69" hidden="1" customWidth="1"/>
    <col min="16" max="18" width="0" style="69" hidden="1" customWidth="1"/>
    <col min="19" max="16384" width="8.7265625" style="69"/>
  </cols>
  <sheetData>
    <row r="1" spans="1:16">
      <c r="A1" s="121" t="s">
        <v>661</v>
      </c>
    </row>
    <row r="2" spans="1:16" ht="14">
      <c r="B2" s="166" t="s">
        <v>701</v>
      </c>
      <c r="F2" s="136" t="s">
        <v>216</v>
      </c>
      <c r="I2" s="576"/>
      <c r="J2" s="450"/>
      <c r="N2" s="576"/>
      <c r="O2" s="450"/>
    </row>
    <row r="3" spans="1:16" ht="7" customHeight="1">
      <c r="B3" s="166"/>
      <c r="F3" s="136"/>
      <c r="I3" s="151"/>
      <c r="N3" s="151"/>
    </row>
    <row r="4" spans="1:16">
      <c r="B4" s="407" t="s">
        <v>702</v>
      </c>
      <c r="F4" s="136"/>
      <c r="I4" s="151"/>
      <c r="N4" s="151"/>
    </row>
    <row r="5" spans="1:16">
      <c r="B5" s="407" t="s">
        <v>703</v>
      </c>
      <c r="F5" s="136"/>
      <c r="I5" s="151"/>
      <c r="N5" s="151"/>
    </row>
    <row r="6" spans="1:16" ht="7.5" customHeight="1">
      <c r="F6" s="121"/>
      <c r="I6" s="151"/>
      <c r="N6" s="151"/>
    </row>
    <row r="7" spans="1:16" ht="18">
      <c r="D7" s="69" t="s">
        <v>67</v>
      </c>
      <c r="E7" s="69" t="s">
        <v>378</v>
      </c>
      <c r="F7" s="117" t="s">
        <v>379</v>
      </c>
      <c r="G7" s="117" t="s">
        <v>605</v>
      </c>
      <c r="I7" s="577" t="s">
        <v>380</v>
      </c>
      <c r="J7" s="578"/>
      <c r="K7" s="577" t="s">
        <v>381</v>
      </c>
      <c r="L7" s="578"/>
      <c r="N7" s="176"/>
      <c r="O7" s="177" t="s">
        <v>382</v>
      </c>
    </row>
    <row r="8" spans="1:16" ht="18">
      <c r="A8" s="574" t="s">
        <v>383</v>
      </c>
      <c r="B8" s="574"/>
      <c r="C8" s="574"/>
      <c r="D8" s="224"/>
      <c r="E8" s="225"/>
      <c r="F8" s="226"/>
      <c r="G8" s="214">
        <f>I17</f>
        <v>0</v>
      </c>
      <c r="I8" s="579" t="s">
        <v>384</v>
      </c>
      <c r="J8" s="579"/>
      <c r="K8" s="579" t="s">
        <v>384</v>
      </c>
      <c r="L8" s="579"/>
      <c r="N8" s="580" t="s">
        <v>71</v>
      </c>
      <c r="O8" s="178" t="s">
        <v>72</v>
      </c>
    </row>
    <row r="9" spans="1:16" ht="14">
      <c r="I9" s="179">
        <f>IF(D8&lt;=20,IF(F8&lt;80,80,40*D8),800+70*(D8-20))</f>
        <v>80</v>
      </c>
      <c r="J9" s="141"/>
      <c r="K9" s="179">
        <f>IF(D11&lt;=20,IF(F11&lt;80,80,40*D11),800+70*(D11-20))</f>
        <v>80</v>
      </c>
      <c r="L9" s="141"/>
      <c r="N9" s="580"/>
      <c r="O9" s="178" t="s">
        <v>73</v>
      </c>
    </row>
    <row r="10" spans="1:16" ht="14">
      <c r="D10" s="69" t="s">
        <v>67</v>
      </c>
      <c r="E10" s="69" t="s">
        <v>378</v>
      </c>
      <c r="F10" s="117" t="s">
        <v>379</v>
      </c>
      <c r="I10" s="141" t="s">
        <v>77</v>
      </c>
      <c r="J10" s="141"/>
      <c r="K10" s="141" t="s">
        <v>77</v>
      </c>
      <c r="L10" s="141"/>
      <c r="N10" s="178" t="s">
        <v>75</v>
      </c>
      <c r="O10" s="178" t="s">
        <v>76</v>
      </c>
    </row>
    <row r="11" spans="1:16" ht="18" customHeight="1">
      <c r="A11" s="574" t="s">
        <v>385</v>
      </c>
      <c r="B11" s="574"/>
      <c r="C11" s="574"/>
      <c r="D11" s="224"/>
      <c r="E11" s="225"/>
      <c r="F11" s="226"/>
      <c r="G11" s="214">
        <f>K17</f>
        <v>0</v>
      </c>
      <c r="I11" s="180">
        <f>IF(F8&lt;I9,0,(F8-I9)*0.5)</f>
        <v>0</v>
      </c>
      <c r="J11" s="141"/>
      <c r="K11" s="180">
        <f>IF(F11&lt;K9,0,(F11-K9)*0.5)</f>
        <v>0</v>
      </c>
      <c r="L11" s="141"/>
      <c r="N11" s="181"/>
    </row>
    <row r="12" spans="1:16" ht="18">
      <c r="I12" s="141" t="s">
        <v>79</v>
      </c>
      <c r="J12" s="141" t="s">
        <v>80</v>
      </c>
      <c r="K12" s="141" t="s">
        <v>79</v>
      </c>
      <c r="L12" s="141" t="s">
        <v>80</v>
      </c>
      <c r="O12" s="182" t="s">
        <v>78</v>
      </c>
    </row>
    <row r="13" spans="1:16">
      <c r="I13" s="180">
        <f>IF(AND(I11&gt;=0.1,I11&lt;194.9),0.05,(IF(AND(I11&gt;=0.195,I11&lt;329.9),0.1,(IF(AND(I11&gt;=330,I11&lt;694.9),0.2,(IF(AND(I11&gt;=695,I11&lt;899.9),0.23,(IF(AND(I11&gt;=900,I11&lt;1799.9),0.33,(IF(AND(I11&gt;=1800,I11&lt;3999.9),0.4,0.45)))))))))))</f>
        <v>0.45</v>
      </c>
      <c r="J13" s="179">
        <f>IF(AND(I11&gt;=0.1,I11&lt;194.9),0,(IF(AND(I11&gt;=0.195,I11&lt;329.9),97500,(IF(AND(I11&gt;=330,I11&lt;694.9),427500,(IF(AND(I11&gt;=695,I11&lt;899.9),636000,(IF(AND(I11&gt;=900,I11&lt;1799.9),1536000,(IF(AND(I11&gt;=1800,I11&lt;3999.9),2796000,4796000)))))))))))</f>
        <v>4796000</v>
      </c>
      <c r="K13" s="180">
        <f>IF(AND(K11&gt;=0.1,K11&lt;194.9),0.05,(IF(AND(K11&gt;=0.195,K11&lt;329.9),0.1,(IF(AND(K11&gt;=330,K11&lt;694.9),0.2,(IF(AND(K11&gt;=695,K11&lt;899.9),0.23,(IF(AND(K11&gt;=900,K11&lt;1799.9),0.33,(IF(AND(K11&gt;=1800,K11&lt;3999.9),0.4,0.45)))))))))))</f>
        <v>0.45</v>
      </c>
      <c r="L13" s="179">
        <f>IF(AND(K11&gt;=0.1,K11&lt;194.9),0,(IF(AND(K11&gt;=0.195,K11&lt;329.9),97500,(IF(AND(K11&gt;=330,K11&lt;694.9),427500,(IF(AND(K11&gt;=695,K11&lt;899.9),636000,(IF(AND(K11&gt;=900,K11&lt;1799.9),1536000,(IF(AND(K11&gt;=1800,K11&lt;3999.9),2796000,4796000)))))))))))</f>
        <v>4796000</v>
      </c>
      <c r="N13" s="69" t="s">
        <v>81</v>
      </c>
    </row>
    <row r="14" spans="1:16">
      <c r="I14" s="150" t="s">
        <v>102</v>
      </c>
      <c r="J14" s="141" t="s">
        <v>103</v>
      </c>
      <c r="K14" s="150" t="s">
        <v>102</v>
      </c>
      <c r="L14" s="141" t="s">
        <v>103</v>
      </c>
      <c r="N14" s="183" t="s">
        <v>82</v>
      </c>
      <c r="O14" s="183" t="s">
        <v>83</v>
      </c>
      <c r="P14" s="183" t="s">
        <v>84</v>
      </c>
    </row>
    <row r="15" spans="1:16">
      <c r="I15" s="184">
        <f>IF(I11=0,0,(I11*I13-(J13/10000))*1.021)</f>
        <v>0</v>
      </c>
      <c r="J15" s="180">
        <f>I11*0.1</f>
        <v>0</v>
      </c>
      <c r="K15" s="184">
        <f>IF(K11=0,0,(K11*K13-(L13/10000))*1.021)</f>
        <v>0</v>
      </c>
      <c r="L15" s="180">
        <f>K11*0.1</f>
        <v>0</v>
      </c>
      <c r="N15" s="183" t="s">
        <v>85</v>
      </c>
      <c r="O15" s="185">
        <v>0.05</v>
      </c>
      <c r="P15" s="186" t="s">
        <v>86</v>
      </c>
    </row>
    <row r="16" spans="1:16">
      <c r="I16" s="575" t="s">
        <v>386</v>
      </c>
      <c r="J16" s="425"/>
      <c r="K16" s="575" t="s">
        <v>387</v>
      </c>
      <c r="L16" s="425"/>
      <c r="N16" s="183" t="s">
        <v>87</v>
      </c>
      <c r="O16" s="187">
        <v>0.1</v>
      </c>
      <c r="P16" s="186" t="s">
        <v>88</v>
      </c>
    </row>
    <row r="17" spans="9:16">
      <c r="I17" s="188">
        <f>F8-(I15+J15)</f>
        <v>0</v>
      </c>
      <c r="J17" s="141"/>
      <c r="K17" s="188">
        <f>F11-(K15+L15)</f>
        <v>0</v>
      </c>
      <c r="L17" s="141"/>
      <c r="N17" s="183" t="s">
        <v>89</v>
      </c>
      <c r="O17" s="187">
        <v>0.2</v>
      </c>
      <c r="P17" s="186" t="s">
        <v>90</v>
      </c>
    </row>
    <row r="18" spans="9:16">
      <c r="N18" s="183" t="s">
        <v>91</v>
      </c>
      <c r="O18" s="187">
        <v>0.23</v>
      </c>
      <c r="P18" s="186" t="s">
        <v>92</v>
      </c>
    </row>
    <row r="19" spans="9:16">
      <c r="N19" s="183" t="s">
        <v>93</v>
      </c>
      <c r="O19" s="187">
        <v>0.33</v>
      </c>
      <c r="P19" s="186" t="s">
        <v>94</v>
      </c>
    </row>
    <row r="20" spans="9:16">
      <c r="I20" s="69" t="s">
        <v>69</v>
      </c>
      <c r="N20" s="183" t="s">
        <v>95</v>
      </c>
      <c r="O20" s="187">
        <v>0.4</v>
      </c>
      <c r="P20" s="186" t="s">
        <v>96</v>
      </c>
    </row>
    <row r="21" spans="9:16">
      <c r="I21" s="121" t="s">
        <v>70</v>
      </c>
      <c r="N21" s="183" t="s">
        <v>97</v>
      </c>
      <c r="O21" s="187">
        <v>0.45</v>
      </c>
      <c r="P21" s="186" t="s">
        <v>98</v>
      </c>
    </row>
    <row r="22" spans="9:16">
      <c r="N22" s="69" t="s">
        <v>99</v>
      </c>
    </row>
    <row r="23" spans="9:16">
      <c r="I23" s="121" t="s">
        <v>74</v>
      </c>
      <c r="J23" s="189"/>
      <c r="K23" s="189"/>
      <c r="N23" s="69" t="s">
        <v>100</v>
      </c>
    </row>
    <row r="24" spans="9:16">
      <c r="J24" s="190"/>
      <c r="K24" s="191"/>
      <c r="N24" s="69" t="s">
        <v>101</v>
      </c>
    </row>
    <row r="25" spans="9:16">
      <c r="I25" s="189"/>
      <c r="J25" s="192"/>
      <c r="K25" s="191"/>
    </row>
    <row r="26" spans="9:16">
      <c r="I26" s="189"/>
      <c r="J26" s="192"/>
      <c r="K26" s="191"/>
    </row>
    <row r="27" spans="9:16">
      <c r="I27" s="189"/>
      <c r="J27" s="192"/>
      <c r="K27" s="191"/>
    </row>
    <row r="28" spans="9:16">
      <c r="I28" s="189"/>
      <c r="J28" s="192"/>
      <c r="K28" s="191"/>
    </row>
    <row r="29" spans="9:16">
      <c r="I29" s="189"/>
      <c r="J29" s="192"/>
      <c r="K29" s="191"/>
    </row>
    <row r="30" spans="9:16">
      <c r="I30" s="189"/>
      <c r="J30" s="192"/>
      <c r="K30" s="191"/>
    </row>
  </sheetData>
  <sheetProtection algorithmName="SHA-512" hashValue="/kDkl8duNmAfA1PmzxJq6tfj/Th3r94PsgQg/+pR7Ty3C/GyDrkvM/1C2F5jWo5Ft+viSC/4+yFyW1AXgmPZQQ==" saltValue="yrhbP4zovXG+72XySHfuWQ==" spinCount="100000" sheet="1" objects="1" scenarios="1"/>
  <mergeCells count="11">
    <mergeCell ref="A11:C11"/>
    <mergeCell ref="I16:J16"/>
    <mergeCell ref="K16:L16"/>
    <mergeCell ref="I2:J2"/>
    <mergeCell ref="N2:O2"/>
    <mergeCell ref="I7:J7"/>
    <mergeCell ref="K7:L7"/>
    <mergeCell ref="A8:C8"/>
    <mergeCell ref="I8:J8"/>
    <mergeCell ref="K8:L8"/>
    <mergeCell ref="N8:N9"/>
  </mergeCells>
  <phoneticPr fontId="1"/>
  <hyperlinks>
    <hyperlink ref="I21" r:id="rId1" xr:uid="{B4B22D42-7580-49A1-AAB8-15530B91727D}"/>
    <hyperlink ref="I23" r:id="rId2" xr:uid="{6B8A7067-F579-4E11-A975-3594B6AE9D3F}"/>
    <hyperlink ref="F2" location="CF表!A1" display="キャッシュフロー表に戻る🔙" xr:uid="{02F21EC7-47D2-485D-8CAA-440AC362D507}"/>
    <hyperlink ref="A1" location="目次!A1" display="目次" xr:uid="{24BAD9B7-E5E6-43DD-8BF9-8D623E0910D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DF699-352C-482C-AD21-076BBA84D938}">
  <dimension ref="B2:Q29"/>
  <sheetViews>
    <sheetView showGridLines="0" workbookViewId="0">
      <selection activeCell="F2" sqref="F2:H2"/>
    </sheetView>
  </sheetViews>
  <sheetFormatPr defaultRowHeight="13"/>
  <cols>
    <col min="1" max="1" width="3.6328125" style="69" customWidth="1"/>
    <col min="2" max="2" width="11.6328125" style="69" customWidth="1"/>
    <col min="3" max="3" width="12.453125" style="69" customWidth="1"/>
    <col min="4" max="7" width="14.26953125" style="69" customWidth="1"/>
    <col min="8" max="8" width="4" style="69" customWidth="1"/>
    <col min="9" max="10" width="9.7265625" style="69" customWidth="1"/>
    <col min="11" max="13" width="8.7265625" style="69"/>
    <col min="14" max="14" width="10.1796875" style="69" customWidth="1"/>
    <col min="15" max="16384" width="8.7265625" style="69"/>
  </cols>
  <sheetData>
    <row r="2" spans="2:17" ht="16.5">
      <c r="B2" s="106" t="s">
        <v>633</v>
      </c>
      <c r="F2" s="581" t="s">
        <v>209</v>
      </c>
      <c r="G2" s="450"/>
      <c r="H2" s="450"/>
    </row>
    <row r="3" spans="2:17" ht="16.5" customHeight="1">
      <c r="B3" s="104" t="str">
        <f>IF(B6="","↓選択↓","")</f>
        <v/>
      </c>
      <c r="C3" s="104" t="str">
        <f xml:space="preserve"> IF(AND(NOT(C6=""),OR(B6="終  身", B6="有  期")),"入力不要です",(IF(AND(B6="一時金",C6=""),"↓入力↓","")))</f>
        <v/>
      </c>
      <c r="D3" s="104" t="str">
        <f>IF(AND(NOT(B6=""),D6=""),"↓入力↓","")</f>
        <v/>
      </c>
      <c r="E3" s="104" t="str">
        <f>IF(AND(OR(B6="終  身",B6="一時金"),NOT(E6="")), "入力不要です",(IF(AND(B6="有  期",E6=""),"↓入力↓","")))</f>
        <v/>
      </c>
      <c r="F3" s="104" t="str">
        <f>IF(AND(F6="",NOT(B6="")),"↓入力↓","")</f>
        <v/>
      </c>
    </row>
    <row r="4" spans="2:17">
      <c r="B4" s="585" t="s">
        <v>63</v>
      </c>
      <c r="C4" s="585" t="s">
        <v>67</v>
      </c>
      <c r="D4" s="585" t="s">
        <v>66</v>
      </c>
      <c r="E4" s="585" t="s">
        <v>271</v>
      </c>
      <c r="F4" s="585" t="s">
        <v>200</v>
      </c>
      <c r="G4" s="586" t="str">
        <f>IF(AND(B6="一時金",NOT(C6=""),NOT(F6=""),NOT(D6="")),"一時金手取り","")</f>
        <v/>
      </c>
      <c r="I4" s="450" t="str">
        <f>IF(AND(B6="一時金",NOT(C6=""),NOT(F6=""),NOT(D6="")),"支給金額","")</f>
        <v/>
      </c>
      <c r="J4" s="450"/>
      <c r="K4" s="107" t="str">
        <f>IF(AND(B6="一時金",NOT(C6=""),NOT(F6=""),NOT(D6="")),F6,"")</f>
        <v/>
      </c>
    </row>
    <row r="5" spans="2:17" ht="13" customHeight="1">
      <c r="B5" s="586"/>
      <c r="C5" s="586"/>
      <c r="D5" s="586"/>
      <c r="E5" s="586"/>
      <c r="F5" s="586"/>
      <c r="G5" s="586"/>
      <c r="I5" s="69" t="str">
        <f>IF(AND(B6="一時金",NOT(C6=""),NOT(F6=""),NOT(D6="")),"退職所得控除額","")</f>
        <v/>
      </c>
      <c r="K5" s="107" t="str">
        <f>IF(AND(B6="一時金",NOT(C6=""),NOT(F6=""),NOT(D6="")),(IF(C6&lt;=20,IF(F6&lt;80,80,40*C6),800+70*(C6-20))),"")</f>
        <v/>
      </c>
      <c r="L5" s="450"/>
      <c r="M5" s="450"/>
    </row>
    <row r="6" spans="2:17" ht="13" customHeight="1">
      <c r="B6" s="587" t="s">
        <v>65</v>
      </c>
      <c r="C6" s="588"/>
      <c r="D6" s="589">
        <v>60</v>
      </c>
      <c r="E6" s="588">
        <v>20</v>
      </c>
      <c r="F6" s="590">
        <v>100</v>
      </c>
      <c r="G6" s="592" t="str">
        <f>IF(AND(B6="一時金",NOT(C6=""),NOT(F6=""),NOT(D6="")),K12,"")</f>
        <v/>
      </c>
      <c r="I6" s="69" t="str">
        <f>IF(AND(B6="一時金",NOT(C6=""),NOT(F6=""),NOT(D6="")),"課税退職所得","")</f>
        <v/>
      </c>
      <c r="K6" s="107" t="str">
        <f>IF(AND(B6="一時金",NOT(C6=""),NOT(F6=""),NOT(D6="")),(IF(F6&lt;K5,0,(F6-K5)*0.5)),"")</f>
        <v/>
      </c>
    </row>
    <row r="7" spans="2:17" ht="13" customHeight="1">
      <c r="B7" s="587"/>
      <c r="C7" s="588"/>
      <c r="D7" s="589"/>
      <c r="E7" s="588"/>
      <c r="F7" s="591"/>
      <c r="G7" s="593"/>
      <c r="I7" s="69" t="str">
        <f>IF(AND(B6="一時金",NOT(C6=""),NOT(F6=""),NOT(D6="")),"控除額","")</f>
        <v/>
      </c>
      <c r="K7" s="107" t="str">
        <f>IF(AND(B6="一時金",NOT(C6=""),NOT(F6=""),NOT(D6="")),(IF(AND(K6&gt;=0.1,K6&lt;194.9),0,(IF(AND(K6&gt;=0.195,K6&lt;329.9),97500,(IF(AND(K6&gt;=330,K6&lt;694.9),427500,(IF(AND(K6&gt;=695,K6&lt;899.9),636000,(IF(AND(K6&gt;=900,K6&lt;1799.9),1536000,(IF(AND(K6&gt;=1800,K6&lt;3999.9),2796000,4796000)))))))))))),"")</f>
        <v/>
      </c>
      <c r="L7" s="450"/>
      <c r="M7" s="450"/>
    </row>
    <row r="8" spans="2:17" hidden="1">
      <c r="B8" s="69" t="s">
        <v>64</v>
      </c>
      <c r="E8" s="104" t="str">
        <f>IF((AND(B6=B8,NOT(E6=""))),"↑入力不要↑",IF((AND(B6=B10,NOT(E6=""))),"↑入力不要↑",""))</f>
        <v/>
      </c>
      <c r="I8" s="69" t="str">
        <f>IF(AND(B6="一時金",NOT(C6=""),NOT(F6=""),NOT(D6="")),"所得税率","")</f>
        <v/>
      </c>
      <c r="K8" s="69" t="str">
        <f>IF(AND(B6="一時金",NOT(C6=""),NOT(F6=""),NOT(D6="")),(IF(AND(K6&gt;=0.1,K6&lt;194.9),0.05,(IF(AND(K6&gt;=0.195,K6&lt;329.9),0.1,(IF(AND(K6&gt;=330,K6&lt;694.9),0.2,(IF(AND(K6&gt;=695,K6&lt;899.9),0.23,(IF(AND(K6&gt;=900,K6&lt;1799.9),0.33,(IF(AND(K6&gt;=1800,K6&lt;3999.9),0.4,0.45)))))))))))),"")</f>
        <v/>
      </c>
      <c r="L8" s="450"/>
      <c r="M8" s="450"/>
    </row>
    <row r="9" spans="2:17" hidden="1">
      <c r="B9" s="69" t="s">
        <v>65</v>
      </c>
      <c r="E9" s="105"/>
      <c r="I9" s="69" t="str">
        <f>IF(AND(B6="一時金",NOT(C6=""),NOT(F6=""),NOT(D6="")),"住民税率","")</f>
        <v/>
      </c>
      <c r="K9" s="69" t="str">
        <f>IF(AND(B6="一時金",NOT(C6=""),NOT(F6=""),NOT(D6="")),0.1,"")</f>
        <v/>
      </c>
      <c r="L9" s="450"/>
      <c r="M9" s="450"/>
    </row>
    <row r="10" spans="2:17" hidden="1">
      <c r="I10" s="69" t="str">
        <f>IF(AND(B6="一時金",NOT(C6=""),NOT(F6=""),NOT(D6="")),"所得税額","")</f>
        <v/>
      </c>
      <c r="K10" s="108" t="str">
        <f>IF(AND(B6="一時金",NOT(C6=""),NOT(F6=""),NOT(D6="")),(IF(K6=0,0,(K6*K8-(K7/10000))*1.021)),"")</f>
        <v/>
      </c>
      <c r="L10" s="450"/>
      <c r="M10" s="450"/>
    </row>
    <row r="11" spans="2:17" ht="13" customHeight="1">
      <c r="I11" s="69" t="str">
        <f>IF(AND(B6="一時金",NOT(C6=""),NOT(F6=""),NOT(D6="")),"住民税額","")</f>
        <v/>
      </c>
      <c r="K11" s="69" t="str">
        <f>IF(AND(B6="一時金",NOT(C6=""),NOT(F6=""),NOT(D6="")),(K6*0.1),"")</f>
        <v/>
      </c>
      <c r="L11" s="450"/>
      <c r="M11" s="450"/>
    </row>
    <row r="12" spans="2:17" ht="14">
      <c r="B12" s="109" t="s">
        <v>293</v>
      </c>
      <c r="I12" s="69" t="str">
        <f>IF(AND(B6="一時金",NOT(C6=""),NOT(F6=""),NOT(D6="")),"手取り額","")</f>
        <v/>
      </c>
      <c r="K12" s="110" t="str">
        <f>IF(AND(B6="一時金",NOT(C6=""),NOT(F6=""),NOT(D6="")),(ROUND((F6-(K10+K11)),0)),"")</f>
        <v/>
      </c>
      <c r="L12" s="594"/>
      <c r="M12" s="450"/>
    </row>
    <row r="13" spans="2:17" ht="14">
      <c r="B13" s="109" t="s">
        <v>263</v>
      </c>
      <c r="I13" s="581" t="str">
        <f>IF(AND(B6="一時金",NOT(C6=""),NOT(F6=""),NOT(D6="")),"参照：国税庁HP　No.1420 退職金を受け取ったとき(退職所得)　外部リンクに遷移します","")</f>
        <v/>
      </c>
      <c r="J13" s="581"/>
      <c r="K13" s="581"/>
      <c r="L13" s="581"/>
      <c r="M13" s="581"/>
      <c r="N13" s="581"/>
      <c r="O13" s="581"/>
      <c r="P13" s="581"/>
      <c r="Q13" s="581"/>
    </row>
    <row r="14" spans="2:17" ht="14">
      <c r="B14" s="109" t="s">
        <v>264</v>
      </c>
      <c r="I14" s="70"/>
      <c r="J14" s="70"/>
      <c r="K14" s="70"/>
      <c r="L14" s="70"/>
      <c r="M14" s="70"/>
      <c r="N14" s="70"/>
      <c r="O14" s="70"/>
      <c r="P14" s="70"/>
      <c r="Q14" s="70"/>
    </row>
    <row r="15" spans="2:17" ht="14">
      <c r="B15" s="109" t="s">
        <v>266</v>
      </c>
    </row>
    <row r="16" spans="2:17" ht="14">
      <c r="B16" s="109" t="s">
        <v>265</v>
      </c>
    </row>
    <row r="17" spans="2:14" ht="14">
      <c r="B17" s="109" t="s">
        <v>635</v>
      </c>
    </row>
    <row r="18" spans="2:14" ht="14">
      <c r="B18" s="109" t="s">
        <v>632</v>
      </c>
      <c r="M18" s="582"/>
      <c r="N18" s="583"/>
    </row>
    <row r="19" spans="2:14" ht="30" customHeight="1">
      <c r="B19" s="222" t="s">
        <v>634</v>
      </c>
      <c r="M19" s="584"/>
      <c r="N19" s="584"/>
    </row>
    <row r="20" spans="2:14" ht="16.5" customHeight="1">
      <c r="B20" s="104" t="str">
        <f>IF(B23="","↓選択↓","")</f>
        <v>↓選択↓</v>
      </c>
      <c r="C20" s="104" t="str">
        <f xml:space="preserve"> IF(AND(NOT(C23=""),OR(B23="終  身", B23="有  期")),"入力不要です",(IF(AND(B23="一時金",C23=""),"↓入力↓","")))</f>
        <v/>
      </c>
      <c r="D20" s="104" t="str">
        <f>IF(AND(NOT(B23=""),D23=""),"↓入力↓","")</f>
        <v/>
      </c>
      <c r="E20" s="104" t="str">
        <f>IF(AND(OR(B23="終  身",B23="一時金"),NOT(E23="")), "入力不要です",(IF(AND(B23="有  期",E23=""),"↓入力↓","")))</f>
        <v/>
      </c>
      <c r="F20" s="104" t="str">
        <f>IF(AND(F23="",NOT(B23="")),"↓入力↓","")</f>
        <v/>
      </c>
    </row>
    <row r="21" spans="2:14">
      <c r="B21" s="585" t="s">
        <v>63</v>
      </c>
      <c r="C21" s="585" t="s">
        <v>67</v>
      </c>
      <c r="D21" s="585" t="s">
        <v>66</v>
      </c>
      <c r="E21" s="585" t="s">
        <v>271</v>
      </c>
      <c r="F21" s="585" t="s">
        <v>200</v>
      </c>
      <c r="G21" s="586" t="str">
        <f>IF(AND(B23="一時金",NOT(C23=""),NOT(F23=""),NOT(D23="")),"一時金手取り","")</f>
        <v/>
      </c>
      <c r="I21" s="450" t="str">
        <f>IF(AND(B23="一時金",NOT(C23=""),NOT(F23=""),NOT(D23="")),"支給金額","")</f>
        <v/>
      </c>
      <c r="J21" s="450"/>
      <c r="K21" s="107" t="str">
        <f>IF(AND(B23="一時金",NOT(C23=""),NOT(F23=""),NOT(D23="")),F23,"")</f>
        <v/>
      </c>
    </row>
    <row r="22" spans="2:14" ht="13" customHeight="1">
      <c r="B22" s="586"/>
      <c r="C22" s="586"/>
      <c r="D22" s="586"/>
      <c r="E22" s="586"/>
      <c r="F22" s="586"/>
      <c r="G22" s="586"/>
      <c r="I22" s="69" t="str">
        <f>IF(AND(B23="一時金",NOT(C23=""),NOT(F23=""),NOT(D23="")),"退職所得控除額","")</f>
        <v/>
      </c>
      <c r="K22" s="107" t="str">
        <f>IF(AND(B23="一時金",NOT(C23=""),NOT(F23=""),NOT(D23="")),(IF(C23&lt;=20,IF(F23&lt;80,80,40*C23),800+70*(C23-20))),"")</f>
        <v/>
      </c>
      <c r="L22" s="450"/>
      <c r="M22" s="450"/>
    </row>
    <row r="23" spans="2:14" ht="13" customHeight="1">
      <c r="B23" s="587"/>
      <c r="C23" s="588"/>
      <c r="D23" s="589"/>
      <c r="E23" s="588"/>
      <c r="F23" s="590"/>
      <c r="G23" s="592" t="str">
        <f>IF(AND(B23="一時金",NOT(C23=""),NOT(F23=""),NOT(D23="")),K29,"")</f>
        <v/>
      </c>
      <c r="I23" s="69" t="str">
        <f>IF(AND(B23="一時金",NOT(C23=""),NOT(F23=""),NOT(D23="")),"課税退職所得","")</f>
        <v/>
      </c>
      <c r="K23" s="107" t="str">
        <f>IF(AND(B23="一時金",NOT(C23=""),NOT(F23=""),NOT(D23="")),(IF(F23&lt;K22,0,(F23-K22)*0.5)),"")</f>
        <v/>
      </c>
    </row>
    <row r="24" spans="2:14" ht="13" customHeight="1">
      <c r="B24" s="587"/>
      <c r="C24" s="588"/>
      <c r="D24" s="589"/>
      <c r="E24" s="588"/>
      <c r="F24" s="591"/>
      <c r="G24" s="593"/>
      <c r="I24" s="69" t="str">
        <f>IF(AND(B23="一時金",NOT(C23=""),NOT(F23=""),NOT(D23="")),"控除額","")</f>
        <v/>
      </c>
      <c r="K24" s="107" t="str">
        <f>IF(AND(B23="一時金",NOT(C23=""),NOT(F23=""),NOT(D23="")),(IF(AND(K23&gt;=0.1,K23&lt;194.9),0,(IF(AND(K23&gt;=0.195,K23&lt;329.9),97500,(IF(AND(K23&gt;=330,K23&lt;694.9),427500,(IF(AND(K23&gt;=695,K23&lt;899.9),636000,(IF(AND(K23&gt;=900,K23&lt;1799.9),1536000,(IF(AND(K23&gt;=1800,K23&lt;3999.9),2796000,4796000)))))))))))),"")</f>
        <v/>
      </c>
      <c r="L24" s="450"/>
      <c r="M24" s="450"/>
    </row>
    <row r="25" spans="2:14" hidden="1">
      <c r="B25" s="69" t="s">
        <v>64</v>
      </c>
      <c r="E25" s="104" t="str">
        <f>IF((AND(B23=B25,NOT(E23=""))),"↑入力不要↑",IF((AND(B23=B27,NOT(E23=""))),"↑入力不要↑",""))</f>
        <v/>
      </c>
      <c r="I25" s="69" t="str">
        <f>IF(AND(B23="一時金",NOT(C23=""),NOT(F23=""),NOT(D23="")),"所得税率","")</f>
        <v/>
      </c>
      <c r="K25" s="69" t="str">
        <f>IF(AND(B23="一時金",NOT(C23=""),NOT(F23=""),NOT(D23="")),(IF(AND(K23&gt;=0.1,K23&lt;194.9),0.05,(IF(AND(K23&gt;=0.195,K23&lt;329.9),0.1,(IF(AND(K23&gt;=330,K23&lt;694.9),0.2,(IF(AND(K23&gt;=695,K23&lt;899.9),0.23,(IF(AND(K23&gt;=900,K23&lt;1799.9),0.33,(IF(AND(K23&gt;=1800,K23&lt;3999.9),0.4,0.45)))))))))))),"")</f>
        <v/>
      </c>
      <c r="L25" s="450"/>
      <c r="M25" s="450"/>
    </row>
    <row r="26" spans="2:14" hidden="1">
      <c r="B26" s="69" t="s">
        <v>65</v>
      </c>
      <c r="E26" s="105"/>
      <c r="I26" s="69" t="str">
        <f>IF(AND(B23="一時金",NOT(C23=""),NOT(F23=""),NOT(D23="")),"住民税率","")</f>
        <v/>
      </c>
      <c r="K26" s="69" t="str">
        <f>IF(AND(B23="一時金",NOT(C23=""),NOT(F23=""),NOT(D23="")),0.1,"")</f>
        <v/>
      </c>
      <c r="L26" s="450"/>
      <c r="M26" s="450"/>
    </row>
    <row r="27" spans="2:14" hidden="1">
      <c r="B27" s="69" t="s">
        <v>68</v>
      </c>
      <c r="I27" s="69" t="str">
        <f>IF(AND(B23="一時金",NOT(C23=""),NOT(F23=""),NOT(D23="")),"所得税額","")</f>
        <v/>
      </c>
      <c r="K27" s="108" t="str">
        <f>IF(AND(B23="一時金",NOT(C23=""),NOT(F23=""),NOT(D23="")),(IF(K23=0,0,(K23*K25-(K24/10000))*1.021)),"")</f>
        <v/>
      </c>
      <c r="L27" s="450"/>
      <c r="M27" s="450"/>
    </row>
    <row r="28" spans="2:14" ht="13" customHeight="1">
      <c r="I28" s="69" t="str">
        <f>IF(AND(B23="一時金",NOT(C23=""),NOT(F23=""),NOT(D23="")),"住民税額","")</f>
        <v/>
      </c>
      <c r="K28" s="69" t="str">
        <f>IF(AND(B23="一時金",NOT(C23=""),NOT(F23=""),NOT(D23="")),(K23*0.1),"")</f>
        <v/>
      </c>
      <c r="L28" s="450"/>
      <c r="M28" s="450"/>
    </row>
    <row r="29" spans="2:14" ht="14">
      <c r="B29" s="109"/>
      <c r="I29" s="69" t="str">
        <f>IF(AND(B23="一時金",NOT(C23=""),NOT(F23=""),NOT(D23="")),"手取り額","")</f>
        <v/>
      </c>
      <c r="K29" s="110" t="str">
        <f>IF(AND(B23="一時金",NOT(C23=""),NOT(F23=""),NOT(D23="")),(ROUND((F23-(K27+K28)),0)),"")</f>
        <v/>
      </c>
      <c r="L29" s="594"/>
      <c r="M29" s="450"/>
    </row>
  </sheetData>
  <mergeCells count="44">
    <mergeCell ref="L29:M29"/>
    <mergeCell ref="I21:J21"/>
    <mergeCell ref="L22:M22"/>
    <mergeCell ref="B23:B24"/>
    <mergeCell ref="C23:C24"/>
    <mergeCell ref="D23:D24"/>
    <mergeCell ref="E23:E24"/>
    <mergeCell ref="F23:F24"/>
    <mergeCell ref="G23:G24"/>
    <mergeCell ref="L24:M24"/>
    <mergeCell ref="L25:M25"/>
    <mergeCell ref="L26:M26"/>
    <mergeCell ref="L27:M27"/>
    <mergeCell ref="L28:M28"/>
    <mergeCell ref="B21:B22"/>
    <mergeCell ref="C21:C22"/>
    <mergeCell ref="L5:M5"/>
    <mergeCell ref="L7:M7"/>
    <mergeCell ref="L8:M8"/>
    <mergeCell ref="L9:M9"/>
    <mergeCell ref="D21:D22"/>
    <mergeCell ref="E21:E22"/>
    <mergeCell ref="F21:F22"/>
    <mergeCell ref="G21:G22"/>
    <mergeCell ref="L10:M10"/>
    <mergeCell ref="L11:M11"/>
    <mergeCell ref="L12:M12"/>
    <mergeCell ref="I13:Q13"/>
    <mergeCell ref="F2:H2"/>
    <mergeCell ref="M18:N18"/>
    <mergeCell ref="M19:N19"/>
    <mergeCell ref="B4:B5"/>
    <mergeCell ref="C4:C5"/>
    <mergeCell ref="D4:D5"/>
    <mergeCell ref="E4:E5"/>
    <mergeCell ref="F4:F5"/>
    <mergeCell ref="G4:G5"/>
    <mergeCell ref="B6:B7"/>
    <mergeCell ref="C6:C7"/>
    <mergeCell ref="D6:D7"/>
    <mergeCell ref="E6:E7"/>
    <mergeCell ref="F6:F7"/>
    <mergeCell ref="G6:G7"/>
    <mergeCell ref="I4:J4"/>
  </mergeCells>
  <phoneticPr fontId="1"/>
  <dataValidations count="4">
    <dataValidation type="whole" allowBlank="1" showInputMessage="1" showErrorMessage="1" errorTitle="勤続年数" error="勤続年数は、１年以上50年以下で入力してください。" sqref="C6:C7 C23:C24" xr:uid="{808AC8C5-C8FD-4F9F-AF55-4A976E33B6F7}">
      <formula1>1</formula1>
      <formula2>50</formula2>
    </dataValidation>
    <dataValidation type="whole" allowBlank="1" showInputMessage="1" showErrorMessage="1" sqref="D6:D7 D23:D24" xr:uid="{D8203AF7-9C85-4889-9E31-8D68A1AF2B41}">
      <formula1>20</formula1>
      <formula2>100</formula2>
    </dataValidation>
    <dataValidation type="list" allowBlank="1" showInputMessage="1" showErrorMessage="1" sqref="B23" xr:uid="{4192497F-5409-43A8-BF8E-48EC984369B0}">
      <formula1>$B$8:$B$10</formula1>
    </dataValidation>
    <dataValidation type="list" allowBlank="1" showInputMessage="1" showErrorMessage="1" sqref="B6:B7" xr:uid="{3A186140-26DF-4C52-BD0A-B7B543C814A4}">
      <formula1>$B$8:$B$9</formula1>
    </dataValidation>
  </dataValidations>
  <hyperlinks>
    <hyperlink ref="F2" location="CF表!A22" display="キャッシュフロー表に戻る🔙" xr:uid="{10ABEE3E-BF65-4C46-AAB6-886BE9E4B76E}"/>
    <hyperlink ref="I13:Q13" r:id="rId1" display="参照：国税庁HP　No.1420 退職金を受け取ったとき(退職所得)　外部リンクに遷移します" xr:uid="{56E7D94A-F3C8-4185-8A1F-7B3C7EE099B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6ADF5-A3ED-4F4F-A2F2-F97063FB6E0A}">
  <dimension ref="B1:T24"/>
  <sheetViews>
    <sheetView showGridLines="0" zoomScale="85" zoomScaleNormal="85" workbookViewId="0">
      <selection activeCell="C15" sqref="C15:D15"/>
    </sheetView>
  </sheetViews>
  <sheetFormatPr defaultRowHeight="13"/>
  <cols>
    <col min="2" max="2" width="14.6328125" style="17" customWidth="1"/>
    <col min="3" max="3" width="14.453125" customWidth="1"/>
    <col min="4" max="4" width="15.1796875" customWidth="1"/>
    <col min="12" max="12" width="26.7265625" customWidth="1"/>
    <col min="13" max="13" width="3.1796875" customWidth="1"/>
    <col min="14" max="14" width="12.90625" customWidth="1"/>
    <col min="15" max="15" width="2.08984375" customWidth="1"/>
    <col min="16" max="16" width="19" customWidth="1"/>
    <col min="17" max="17" width="2.453125" customWidth="1"/>
    <col min="18" max="18" width="16.7265625" customWidth="1"/>
    <col min="19" max="19" width="2" customWidth="1"/>
    <col min="20" max="20" width="15.1796875" customWidth="1"/>
  </cols>
  <sheetData>
    <row r="1" spans="2:4" ht="55" customHeight="1"/>
    <row r="2" spans="2:4" ht="16.5">
      <c r="B2" s="595" t="s">
        <v>230</v>
      </c>
      <c r="C2" s="596"/>
      <c r="D2" s="596"/>
    </row>
    <row r="3" spans="2:4" ht="13.5" customHeight="1">
      <c r="C3" s="22" t="str">
        <f>IF(C5="","↓入力↓","")</f>
        <v/>
      </c>
      <c r="D3" s="22" t="str">
        <f>IF(D5="","↓入力↓","")</f>
        <v/>
      </c>
    </row>
    <row r="4" spans="2:4">
      <c r="B4" s="16" t="s">
        <v>63</v>
      </c>
      <c r="C4" s="16" t="s">
        <v>66</v>
      </c>
      <c r="D4" s="16" t="s">
        <v>104</v>
      </c>
    </row>
    <row r="5" spans="2:4" ht="32.5" customHeight="1">
      <c r="B5" s="25" t="s">
        <v>106</v>
      </c>
      <c r="C5" s="24">
        <v>65</v>
      </c>
      <c r="D5" s="114">
        <v>80</v>
      </c>
    </row>
    <row r="6" spans="2:4" ht="14" customHeight="1"/>
    <row r="7" spans="2:4">
      <c r="C7" s="22" t="str">
        <f>IF(C9="","↓入力↓","")</f>
        <v/>
      </c>
      <c r="D7" s="22" t="str">
        <f>IF(D9="","↓入力↓","")</f>
        <v/>
      </c>
    </row>
    <row r="8" spans="2:4">
      <c r="B8" s="16" t="s">
        <v>63</v>
      </c>
      <c r="C8" s="16" t="s">
        <v>66</v>
      </c>
      <c r="D8" s="16" t="s">
        <v>104</v>
      </c>
    </row>
    <row r="9" spans="2:4" ht="32.5" customHeight="1">
      <c r="B9" s="25" t="s">
        <v>105</v>
      </c>
      <c r="C9" s="24">
        <v>65</v>
      </c>
      <c r="D9" s="114">
        <v>121</v>
      </c>
    </row>
    <row r="11" spans="2:4">
      <c r="B11" s="599" t="s">
        <v>269</v>
      </c>
      <c r="C11" s="599"/>
      <c r="D11" s="599"/>
    </row>
    <row r="12" spans="2:4">
      <c r="B12" s="599"/>
      <c r="C12" s="599"/>
      <c r="D12" s="599"/>
    </row>
    <row r="15" spans="2:4">
      <c r="C15" s="600" t="s">
        <v>209</v>
      </c>
      <c r="D15" s="600"/>
    </row>
    <row r="17" spans="5:20">
      <c r="N17" t="s">
        <v>219</v>
      </c>
    </row>
    <row r="18" spans="5:20">
      <c r="N18" t="s">
        <v>201</v>
      </c>
    </row>
    <row r="19" spans="5:20">
      <c r="E19" s="600" t="s">
        <v>270</v>
      </c>
      <c r="F19" s="596"/>
      <c r="G19" s="596"/>
      <c r="H19" s="596"/>
      <c r="I19" s="596"/>
      <c r="J19" s="596"/>
      <c r="K19" s="596"/>
      <c r="L19" s="596"/>
    </row>
    <row r="20" spans="5:20" ht="22.5" customHeight="1">
      <c r="N20" s="601" t="s">
        <v>202</v>
      </c>
      <c r="P20" s="601" t="s">
        <v>203</v>
      </c>
      <c r="R20" s="601" t="s">
        <v>294</v>
      </c>
      <c r="T20" s="597" t="s">
        <v>205</v>
      </c>
    </row>
    <row r="21" spans="5:20" ht="22.5" customHeight="1">
      <c r="N21" s="602"/>
      <c r="P21" s="602"/>
      <c r="R21" s="602"/>
      <c r="T21" s="598"/>
    </row>
    <row r="22" spans="5:20" ht="25" customHeight="1">
      <c r="N22" s="64">
        <f>P22+R22/12*(5.481/1000)*T22*12</f>
        <v>165.91749999999999</v>
      </c>
      <c r="P22" s="115">
        <v>70</v>
      </c>
      <c r="R22" s="115">
        <v>700</v>
      </c>
      <c r="T22" s="116">
        <v>25</v>
      </c>
    </row>
    <row r="24" spans="5:20">
      <c r="N24" s="209">
        <f>P22+R22*(5.481/1000)*T22</f>
        <v>165.91750000000002</v>
      </c>
    </row>
  </sheetData>
  <mergeCells count="8">
    <mergeCell ref="B2:D2"/>
    <mergeCell ref="T20:T21"/>
    <mergeCell ref="B11:D12"/>
    <mergeCell ref="C15:D15"/>
    <mergeCell ref="N20:N21"/>
    <mergeCell ref="P20:P21"/>
    <mergeCell ref="R20:R21"/>
    <mergeCell ref="E19:L19"/>
  </mergeCells>
  <phoneticPr fontId="1"/>
  <hyperlinks>
    <hyperlink ref="C15:D15" location="CF表!A24" display="キャッシュフロー表に戻る🔙" xr:uid="{5D166047-9768-4EC7-A2E7-0B3ADA3C9DA3}"/>
    <hyperlink ref="E19" r:id="rId1" display="日本年金機構の年金ネットからも調べられます" xr:uid="{32C437B2-D3BD-48A9-8070-0B5F6A5C9BB9}"/>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A9E2D-C063-4777-83F8-B601181BE85D}">
  <dimension ref="B1:S23"/>
  <sheetViews>
    <sheetView showGridLines="0" workbookViewId="0">
      <selection activeCell="F22" sqref="F22"/>
    </sheetView>
  </sheetViews>
  <sheetFormatPr defaultRowHeight="13"/>
  <cols>
    <col min="1" max="1" width="8.7265625" style="69"/>
    <col min="2" max="4" width="13.1796875" style="69" customWidth="1"/>
    <col min="5" max="12" width="8.7265625" style="69"/>
    <col min="13" max="13" width="14.36328125" style="69" customWidth="1"/>
    <col min="14" max="14" width="2.08984375" style="69" customWidth="1"/>
    <col min="15" max="15" width="18.81640625" style="69" customWidth="1"/>
    <col min="16" max="16" width="1.54296875" style="69" customWidth="1"/>
    <col min="17" max="17" width="19.453125" style="69" customWidth="1"/>
    <col min="18" max="18" width="1.90625" style="69" customWidth="1"/>
    <col min="19" max="19" width="9.6328125" style="69" customWidth="1"/>
    <col min="20" max="16384" width="8.7265625" style="69"/>
  </cols>
  <sheetData>
    <row r="1" spans="2:15">
      <c r="B1" s="117"/>
    </row>
    <row r="2" spans="2:15" ht="16.5">
      <c r="B2" s="603" t="s">
        <v>231</v>
      </c>
      <c r="C2" s="450"/>
      <c r="D2" s="450"/>
    </row>
    <row r="3" spans="2:15">
      <c r="B3" s="117"/>
      <c r="C3" s="104" t="str">
        <f>IF(C5="","↓入力↓","")</f>
        <v/>
      </c>
      <c r="D3" s="104" t="str">
        <f>IF(D5="","↓入力↓","")</f>
        <v/>
      </c>
    </row>
    <row r="4" spans="2:15" ht="14">
      <c r="B4" s="113" t="s">
        <v>63</v>
      </c>
      <c r="C4" s="113" t="s">
        <v>66</v>
      </c>
      <c r="D4" s="113" t="s">
        <v>104</v>
      </c>
      <c r="O4" s="118"/>
    </row>
    <row r="5" spans="2:15" ht="26">
      <c r="B5" s="119" t="s">
        <v>106</v>
      </c>
      <c r="C5" s="120">
        <v>65</v>
      </c>
      <c r="D5" s="114">
        <v>80</v>
      </c>
    </row>
    <row r="6" spans="2:15">
      <c r="B6" s="117"/>
    </row>
    <row r="7" spans="2:15">
      <c r="B7" s="117"/>
      <c r="C7" s="104" t="str">
        <f>IF(C9="","↓入力↓","")</f>
        <v/>
      </c>
      <c r="D7" s="104" t="str">
        <f>IF(D9="","↓入力↓","")</f>
        <v/>
      </c>
    </row>
    <row r="8" spans="2:15">
      <c r="B8" s="113" t="s">
        <v>63</v>
      </c>
      <c r="C8" s="113" t="s">
        <v>66</v>
      </c>
      <c r="D8" s="113" t="s">
        <v>104</v>
      </c>
    </row>
    <row r="9" spans="2:15" ht="26">
      <c r="B9" s="119" t="s">
        <v>105</v>
      </c>
      <c r="C9" s="120">
        <v>65</v>
      </c>
      <c r="D9" s="114">
        <v>0</v>
      </c>
    </row>
    <row r="10" spans="2:15">
      <c r="B10" s="117"/>
    </row>
    <row r="11" spans="2:15" ht="13" customHeight="1">
      <c r="B11" s="606" t="s">
        <v>269</v>
      </c>
      <c r="C11" s="606"/>
      <c r="D11" s="606"/>
    </row>
    <row r="12" spans="2:15">
      <c r="B12" s="606"/>
      <c r="C12" s="606"/>
      <c r="D12" s="606"/>
    </row>
    <row r="13" spans="2:15">
      <c r="B13" s="117"/>
    </row>
    <row r="14" spans="2:15">
      <c r="B14" s="117"/>
      <c r="C14" s="121" t="s">
        <v>209</v>
      </c>
    </row>
    <row r="15" spans="2:15">
      <c r="B15" s="117"/>
    </row>
    <row r="16" spans="2:15">
      <c r="B16" s="117"/>
      <c r="M16" s="69" t="s">
        <v>219</v>
      </c>
    </row>
    <row r="17" spans="5:19">
      <c r="E17" s="581" t="s">
        <v>270</v>
      </c>
      <c r="F17" s="450"/>
      <c r="G17" s="450"/>
      <c r="H17" s="450"/>
      <c r="I17" s="450"/>
      <c r="J17" s="450"/>
      <c r="K17" s="450"/>
      <c r="L17" s="450"/>
      <c r="M17" s="69" t="s">
        <v>201</v>
      </c>
    </row>
    <row r="19" spans="5:19">
      <c r="M19" s="604" t="s">
        <v>202</v>
      </c>
      <c r="O19" s="604" t="s">
        <v>203</v>
      </c>
      <c r="Q19" s="604" t="s">
        <v>204</v>
      </c>
      <c r="S19" s="604" t="s">
        <v>205</v>
      </c>
    </row>
    <row r="20" spans="5:19">
      <c r="M20" s="605"/>
      <c r="O20" s="605"/>
      <c r="Q20" s="605"/>
      <c r="S20" s="605"/>
    </row>
    <row r="21" spans="5:19" ht="26" customHeight="1">
      <c r="M21" s="122">
        <f>O21+Q21/12*(5.481/1000)*S21*12</f>
        <v>51.923999999999999</v>
      </c>
      <c r="O21" s="124">
        <v>30</v>
      </c>
      <c r="Q21" s="124">
        <v>400</v>
      </c>
      <c r="S21" s="125">
        <v>10</v>
      </c>
    </row>
    <row r="22" spans="5:19">
      <c r="M22" s="104" t="s">
        <v>206</v>
      </c>
    </row>
    <row r="23" spans="5:19" ht="14">
      <c r="M23" s="123" t="s">
        <v>207</v>
      </c>
    </row>
  </sheetData>
  <sheetProtection algorithmName="SHA-512" hashValue="L6NP3/d67QDi8iI8kRakFnbZnpEFx20I7g2uAO5SC96OUR+Y8vsQHJE0tcRNp41+xguu9FXk9yuPqoIwmgfq/A==" saltValue="PwnRGCj4YSNnIPQgFj3KzQ==" spinCount="100000" sheet="1" objects="1" scenarios="1"/>
  <mergeCells count="7">
    <mergeCell ref="B2:D2"/>
    <mergeCell ref="M19:M20"/>
    <mergeCell ref="O19:O20"/>
    <mergeCell ref="Q19:Q20"/>
    <mergeCell ref="S19:S20"/>
    <mergeCell ref="B11:D12"/>
    <mergeCell ref="E17:L17"/>
  </mergeCells>
  <phoneticPr fontId="1"/>
  <hyperlinks>
    <hyperlink ref="C14" location="CF表!A26" display="キャッシュフロー表に戻る🔙" xr:uid="{5DA20F4F-1262-451E-BD5B-A9C1812D32FE}"/>
    <hyperlink ref="E17" r:id="rId1" display="日本年金機構の年金ネットからも調べられます" xr:uid="{682D93AA-B5FA-4D52-A916-86B7701A3250}"/>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817C-FF6C-453C-9713-84BC4C37EF35}">
  <dimension ref="A1:J16"/>
  <sheetViews>
    <sheetView showGridLines="0" workbookViewId="0"/>
  </sheetViews>
  <sheetFormatPr defaultRowHeight="13"/>
  <cols>
    <col min="1" max="2" width="8.7265625" style="69"/>
    <col min="3" max="3" width="10.6328125" style="69" customWidth="1"/>
    <col min="4" max="4" width="5" style="69" customWidth="1"/>
    <col min="5" max="5" width="17" style="69" customWidth="1"/>
    <col min="6" max="6" width="10.6328125" style="69" customWidth="1"/>
    <col min="7" max="16384" width="8.7265625" style="69"/>
  </cols>
  <sheetData>
    <row r="1" spans="1:10">
      <c r="A1" s="121" t="s">
        <v>661</v>
      </c>
    </row>
    <row r="2" spans="1:10" ht="16.5" customHeight="1">
      <c r="B2" s="128" t="s">
        <v>642</v>
      </c>
      <c r="H2" s="581" t="s">
        <v>209</v>
      </c>
      <c r="I2" s="450"/>
      <c r="J2" s="450"/>
    </row>
    <row r="3" spans="1:10" ht="16.5" customHeight="1">
      <c r="C3" s="117" t="s">
        <v>571</v>
      </c>
      <c r="F3" s="117" t="s">
        <v>574</v>
      </c>
    </row>
    <row r="4" spans="1:10" ht="16.5" customHeight="1">
      <c r="C4" s="419"/>
      <c r="D4" s="69" t="s">
        <v>572</v>
      </c>
      <c r="E4" s="69" t="s">
        <v>573</v>
      </c>
      <c r="F4" s="417" t="str">
        <f>IF(C4="","",(C4/30)*0.45*150)</f>
        <v/>
      </c>
      <c r="G4" s="69" t="s">
        <v>572</v>
      </c>
    </row>
    <row r="5" spans="1:10" ht="16.5" customHeight="1"/>
    <row r="6" spans="1:10" ht="16.5" customHeight="1">
      <c r="B6" s="128" t="s">
        <v>575</v>
      </c>
    </row>
    <row r="7" spans="1:10" ht="16.5" customHeight="1">
      <c r="B7" s="69" t="s">
        <v>576</v>
      </c>
    </row>
    <row r="8" spans="1:10" ht="16.5" customHeight="1">
      <c r="C8" s="117" t="s">
        <v>571</v>
      </c>
      <c r="F8" s="117" t="s">
        <v>574</v>
      </c>
    </row>
    <row r="9" spans="1:10" ht="16.5" customHeight="1">
      <c r="C9" s="419"/>
      <c r="D9" s="69" t="s">
        <v>572</v>
      </c>
      <c r="E9" s="69" t="s">
        <v>577</v>
      </c>
      <c r="F9" s="417" t="str">
        <f>IF(C9="","",(C9/30)*0.45*30)</f>
        <v/>
      </c>
      <c r="G9" s="69" t="s">
        <v>572</v>
      </c>
    </row>
    <row r="10" spans="1:10" ht="16.5" customHeight="1"/>
    <row r="11" spans="1:10" ht="16.5" customHeight="1">
      <c r="B11" s="69" t="s">
        <v>578</v>
      </c>
    </row>
    <row r="12" spans="1:10" ht="16.5" customHeight="1">
      <c r="C12" s="117" t="s">
        <v>571</v>
      </c>
      <c r="F12" s="117" t="s">
        <v>574</v>
      </c>
    </row>
    <row r="13" spans="1:10" ht="16.5" customHeight="1">
      <c r="C13" s="419"/>
      <c r="D13" s="69" t="s">
        <v>572</v>
      </c>
      <c r="E13" s="69" t="s">
        <v>579</v>
      </c>
      <c r="F13" s="418" t="str">
        <f>IF(C13="","",(C13/30)*0.45*50)</f>
        <v/>
      </c>
      <c r="G13" s="69" t="s">
        <v>572</v>
      </c>
    </row>
    <row r="16" spans="1:10" ht="14">
      <c r="B16" s="69" t="s">
        <v>654</v>
      </c>
    </row>
  </sheetData>
  <sheetProtection algorithmName="SHA-512" hashValue="0hDGR3w14hDntOwM+zvifXFRa6X5leC6opydR9SVgLMZOnfA7UabGRClEpyXnM8pc4foLgFYgNJtALAnR8GNaQ==" saltValue="JgZUQbE0mEVi0x+oDGnF1Q==" spinCount="100000" sheet="1" objects="1" scenarios="1"/>
  <mergeCells count="1">
    <mergeCell ref="H2:J2"/>
  </mergeCells>
  <phoneticPr fontId="1"/>
  <hyperlinks>
    <hyperlink ref="H2" location="CF表!A22" display="キャッシュフロー表に戻る🔙" xr:uid="{C6864773-55A9-464F-B818-77D4FCBC4B0A}"/>
    <hyperlink ref="A1" location="目次!A1" display="目次" xr:uid="{DF9D4E44-6827-4DAA-BE18-3A2639BE490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35CDA-7690-4026-B61F-AB6318C417D7}">
  <dimension ref="A1:AF41"/>
  <sheetViews>
    <sheetView showGridLines="0" topLeftCell="A18" zoomScaleNormal="100" workbookViewId="0">
      <selection activeCell="D38" sqref="D38"/>
    </sheetView>
  </sheetViews>
  <sheetFormatPr defaultRowHeight="13"/>
  <cols>
    <col min="1" max="1" width="6.6328125" style="69" customWidth="1"/>
    <col min="2" max="2" width="9.26953125" style="69" bestFit="1" customWidth="1"/>
    <col min="3" max="3" width="10.81640625" style="69" customWidth="1"/>
    <col min="4" max="5" width="8.7265625" style="69"/>
    <col min="6" max="7" width="9.26953125" style="69" customWidth="1"/>
    <col min="8" max="14" width="9.1796875" style="69" customWidth="1"/>
    <col min="15" max="15" width="9.81640625" style="69" customWidth="1"/>
    <col min="16" max="35" width="8.7265625" style="69"/>
    <col min="36" max="36" width="11.54296875" style="69" customWidth="1"/>
    <col min="37" max="16384" width="8.7265625" style="69"/>
  </cols>
  <sheetData>
    <row r="1" spans="1:32" ht="4" customHeight="1"/>
    <row r="2" spans="1:32" ht="16.5">
      <c r="A2" s="121" t="s">
        <v>661</v>
      </c>
      <c r="B2" s="126" t="s">
        <v>653</v>
      </c>
    </row>
    <row r="3" spans="1:32" ht="21" customHeight="1" thickBot="1">
      <c r="B3" s="581" t="s">
        <v>210</v>
      </c>
      <c r="C3" s="450"/>
      <c r="D3" s="450"/>
      <c r="E3" s="121" t="s">
        <v>652</v>
      </c>
    </row>
    <row r="4" spans="1:32" ht="13.5" thickBot="1">
      <c r="B4" s="117" t="s">
        <v>329</v>
      </c>
      <c r="D4" s="229">
        <f>CF表!F4</f>
        <v>2024</v>
      </c>
      <c r="E4" s="230">
        <f>CF表!G4</f>
        <v>2025</v>
      </c>
      <c r="F4" s="230">
        <f>CF表!H4</f>
        <v>2026</v>
      </c>
      <c r="G4" s="230">
        <f>CF表!I4</f>
        <v>2027</v>
      </c>
      <c r="H4" s="230">
        <f>CF表!J4</f>
        <v>2028</v>
      </c>
      <c r="I4" s="230">
        <f>CF表!K4</f>
        <v>2029</v>
      </c>
      <c r="J4" s="230">
        <f>CF表!L4</f>
        <v>2030</v>
      </c>
      <c r="K4" s="230">
        <f>CF表!M4</f>
        <v>2031</v>
      </c>
      <c r="L4" s="230">
        <f>CF表!N4</f>
        <v>2032</v>
      </c>
      <c r="M4" s="230">
        <f>CF表!O4</f>
        <v>2033</v>
      </c>
      <c r="N4" s="230">
        <f>CF表!P4</f>
        <v>2034</v>
      </c>
      <c r="O4" s="230">
        <f>CF表!Q4</f>
        <v>2035</v>
      </c>
      <c r="P4" s="230">
        <f>CF表!R4</f>
        <v>2036</v>
      </c>
      <c r="Q4" s="230">
        <f>CF表!S4</f>
        <v>2037</v>
      </c>
      <c r="R4" s="230">
        <f>CF表!T4</f>
        <v>2038</v>
      </c>
      <c r="S4" s="230">
        <f>CF表!U4</f>
        <v>2039</v>
      </c>
      <c r="T4" s="230">
        <f>CF表!V4</f>
        <v>2040</v>
      </c>
      <c r="U4" s="230">
        <f>CF表!W4</f>
        <v>2041</v>
      </c>
      <c r="V4" s="230">
        <f>CF表!X4</f>
        <v>2042</v>
      </c>
      <c r="W4" s="230">
        <f>CF表!Y4</f>
        <v>2043</v>
      </c>
      <c r="X4" s="230">
        <f>CF表!Z4</f>
        <v>2044</v>
      </c>
      <c r="Y4" s="230">
        <f>CF表!AA4</f>
        <v>2045</v>
      </c>
      <c r="Z4" s="230">
        <f>CF表!AB4</f>
        <v>2046</v>
      </c>
      <c r="AA4" s="230">
        <f>CF表!AC4</f>
        <v>2047</v>
      </c>
      <c r="AB4" s="230">
        <f>CF表!AD4</f>
        <v>2048</v>
      </c>
      <c r="AC4" s="231">
        <f>CF表!AE4</f>
        <v>2049</v>
      </c>
    </row>
    <row r="5" spans="1:32">
      <c r="B5" s="137"/>
      <c r="C5" s="227" t="str">
        <f>CF表!C5</f>
        <v>M.大輔</v>
      </c>
      <c r="D5" s="232">
        <f>CF表!F5</f>
        <v>35</v>
      </c>
      <c r="E5" s="233">
        <f>CF表!G5</f>
        <v>36</v>
      </c>
      <c r="F5" s="233">
        <f>CF表!H5</f>
        <v>37</v>
      </c>
      <c r="G5" s="233">
        <f>CF表!I5</f>
        <v>38</v>
      </c>
      <c r="H5" s="233">
        <f>CF表!J5</f>
        <v>39</v>
      </c>
      <c r="I5" s="233">
        <f>CF表!K5</f>
        <v>40</v>
      </c>
      <c r="J5" s="233">
        <f>CF表!L5</f>
        <v>41</v>
      </c>
      <c r="K5" s="233">
        <f>CF表!M5</f>
        <v>42</v>
      </c>
      <c r="L5" s="233">
        <f>CF表!N5</f>
        <v>43</v>
      </c>
      <c r="M5" s="233">
        <f>CF表!O5</f>
        <v>44</v>
      </c>
      <c r="N5" s="233">
        <f>CF表!P5</f>
        <v>45</v>
      </c>
      <c r="O5" s="233">
        <f>CF表!Q5</f>
        <v>46</v>
      </c>
      <c r="P5" s="233">
        <f>CF表!R5</f>
        <v>47</v>
      </c>
      <c r="Q5" s="233">
        <f>CF表!S5</f>
        <v>48</v>
      </c>
      <c r="R5" s="233">
        <f>CF表!T5</f>
        <v>49</v>
      </c>
      <c r="S5" s="233">
        <f>CF表!U5</f>
        <v>50</v>
      </c>
      <c r="T5" s="233">
        <f>CF表!V5</f>
        <v>51</v>
      </c>
      <c r="U5" s="233">
        <f>CF表!W5</f>
        <v>52</v>
      </c>
      <c r="V5" s="233">
        <f>CF表!X5</f>
        <v>53</v>
      </c>
      <c r="W5" s="233">
        <f>CF表!Y5</f>
        <v>54</v>
      </c>
      <c r="X5" s="233">
        <f>CF表!Z5</f>
        <v>55</v>
      </c>
      <c r="Y5" s="233">
        <f>CF表!AA5</f>
        <v>56</v>
      </c>
      <c r="Z5" s="233">
        <f>CF表!AB5</f>
        <v>57</v>
      </c>
      <c r="AA5" s="233">
        <f>CF表!AC5</f>
        <v>58</v>
      </c>
      <c r="AB5" s="233">
        <f>CF表!AD5</f>
        <v>59</v>
      </c>
      <c r="AC5" s="234">
        <f>CF表!AE5</f>
        <v>60</v>
      </c>
    </row>
    <row r="6" spans="1:32" ht="13.5" thickBot="1">
      <c r="B6" s="137"/>
      <c r="C6" s="228" t="str">
        <f>CF表!C6</f>
        <v>佳織</v>
      </c>
      <c r="D6" s="235">
        <f>CF表!F6</f>
        <v>33</v>
      </c>
      <c r="E6" s="236">
        <f>CF表!G6</f>
        <v>34</v>
      </c>
      <c r="F6" s="236">
        <f>CF表!H6</f>
        <v>35</v>
      </c>
      <c r="G6" s="236">
        <f>CF表!I6</f>
        <v>36</v>
      </c>
      <c r="H6" s="236">
        <f>CF表!J6</f>
        <v>37</v>
      </c>
      <c r="I6" s="236">
        <f>CF表!K6</f>
        <v>38</v>
      </c>
      <c r="J6" s="236">
        <f>CF表!L6</f>
        <v>39</v>
      </c>
      <c r="K6" s="236">
        <f>CF表!M6</f>
        <v>40</v>
      </c>
      <c r="L6" s="236">
        <f>CF表!N6</f>
        <v>41</v>
      </c>
      <c r="M6" s="236">
        <f>CF表!O6</f>
        <v>42</v>
      </c>
      <c r="N6" s="236">
        <f>CF表!P6</f>
        <v>43</v>
      </c>
      <c r="O6" s="236">
        <f>CF表!Q6</f>
        <v>44</v>
      </c>
      <c r="P6" s="236">
        <f>CF表!R6</f>
        <v>45</v>
      </c>
      <c r="Q6" s="236">
        <f>CF表!S6</f>
        <v>46</v>
      </c>
      <c r="R6" s="236">
        <f>CF表!T6</f>
        <v>47</v>
      </c>
      <c r="S6" s="236">
        <f>CF表!U6</f>
        <v>48</v>
      </c>
      <c r="T6" s="236">
        <f>CF表!V6</f>
        <v>49</v>
      </c>
      <c r="U6" s="236">
        <f>CF表!W6</f>
        <v>50</v>
      </c>
      <c r="V6" s="236">
        <f>CF表!X6</f>
        <v>51</v>
      </c>
      <c r="W6" s="236">
        <f>CF表!Y6</f>
        <v>52</v>
      </c>
      <c r="X6" s="236">
        <f>CF表!Z6</f>
        <v>53</v>
      </c>
      <c r="Y6" s="236">
        <f>CF表!AA6</f>
        <v>54</v>
      </c>
      <c r="Z6" s="236">
        <f>CF表!AB6</f>
        <v>55</v>
      </c>
      <c r="AA6" s="236">
        <f>CF表!AC6</f>
        <v>56</v>
      </c>
      <c r="AB6" s="236">
        <f>CF表!AD6</f>
        <v>57</v>
      </c>
      <c r="AC6" s="237">
        <f>CF表!AE6</f>
        <v>58</v>
      </c>
    </row>
    <row r="7" spans="1:32">
      <c r="B7" s="137"/>
      <c r="C7" s="227" t="str">
        <f>CF表!C7</f>
        <v>結衣</v>
      </c>
      <c r="D7" s="232">
        <f>CF表!F7</f>
        <v>4</v>
      </c>
      <c r="E7" s="233">
        <f>CF表!G7</f>
        <v>5</v>
      </c>
      <c r="F7" s="233">
        <f>CF表!H7</f>
        <v>6</v>
      </c>
      <c r="G7" s="233">
        <f>CF表!I7</f>
        <v>7</v>
      </c>
      <c r="H7" s="233">
        <f>CF表!J7</f>
        <v>8</v>
      </c>
      <c r="I7" s="233">
        <f>CF表!K7</f>
        <v>9</v>
      </c>
      <c r="J7" s="233">
        <f>CF表!L7</f>
        <v>10</v>
      </c>
      <c r="K7" s="233">
        <f>CF表!M7</f>
        <v>11</v>
      </c>
      <c r="L7" s="233">
        <f>CF表!N7</f>
        <v>12</v>
      </c>
      <c r="M7" s="233">
        <f>CF表!O7</f>
        <v>13</v>
      </c>
      <c r="N7" s="233">
        <f>CF表!P7</f>
        <v>14</v>
      </c>
      <c r="O7" s="233">
        <f>CF表!Q7</f>
        <v>15</v>
      </c>
      <c r="P7" s="233">
        <f>CF表!R7</f>
        <v>16</v>
      </c>
      <c r="Q7" s="233">
        <f>CF表!S7</f>
        <v>17</v>
      </c>
      <c r="R7" s="233">
        <f>CF表!T7</f>
        <v>18</v>
      </c>
      <c r="S7" s="233">
        <f>CF表!U7</f>
        <v>19</v>
      </c>
      <c r="T7" s="233">
        <f>CF表!V7</f>
        <v>20</v>
      </c>
      <c r="U7" s="233">
        <f>CF表!W7</f>
        <v>21</v>
      </c>
      <c r="V7" s="233">
        <f>CF表!X7</f>
        <v>22</v>
      </c>
      <c r="W7" s="233">
        <f>CF表!Y7</f>
        <v>23</v>
      </c>
      <c r="X7" s="233">
        <f>CF表!Z7</f>
        <v>24</v>
      </c>
      <c r="Y7" s="233">
        <f>CF表!AA7</f>
        <v>25</v>
      </c>
      <c r="Z7" s="233">
        <f>CF表!AB7</f>
        <v>26</v>
      </c>
      <c r="AA7" s="233">
        <f>CF表!AC7</f>
        <v>27</v>
      </c>
      <c r="AB7" s="233">
        <f>CF表!AD7</f>
        <v>28</v>
      </c>
      <c r="AC7" s="234">
        <f>CF表!AE7</f>
        <v>29</v>
      </c>
    </row>
    <row r="8" spans="1:32">
      <c r="B8" s="137"/>
      <c r="C8" s="158" t="s">
        <v>295</v>
      </c>
      <c r="D8" s="270" t="s">
        <v>474</v>
      </c>
      <c r="E8" s="270" t="s">
        <v>475</v>
      </c>
      <c r="F8" s="270" t="s">
        <v>476</v>
      </c>
      <c r="G8" s="270" t="s">
        <v>296</v>
      </c>
      <c r="H8" s="270" t="s">
        <v>297</v>
      </c>
      <c r="I8" s="270" t="s">
        <v>298</v>
      </c>
      <c r="J8" s="270" t="s">
        <v>299</v>
      </c>
      <c r="K8" s="270" t="s">
        <v>300</v>
      </c>
      <c r="L8" s="270" t="s">
        <v>301</v>
      </c>
      <c r="M8" s="270" t="s">
        <v>302</v>
      </c>
      <c r="N8" s="270" t="s">
        <v>303</v>
      </c>
      <c r="O8" s="270" t="s">
        <v>304</v>
      </c>
      <c r="P8" s="270" t="s">
        <v>305</v>
      </c>
      <c r="Q8" s="270" t="s">
        <v>306</v>
      </c>
      <c r="R8" s="270" t="s">
        <v>307</v>
      </c>
      <c r="S8" s="270" t="s">
        <v>308</v>
      </c>
      <c r="T8" s="270" t="s">
        <v>309</v>
      </c>
      <c r="U8" s="270" t="s">
        <v>310</v>
      </c>
      <c r="V8" s="270" t="s">
        <v>311</v>
      </c>
      <c r="W8" s="289"/>
      <c r="X8" s="289"/>
      <c r="Y8" s="289"/>
      <c r="Z8" s="289"/>
      <c r="AA8" s="289"/>
      <c r="AB8" s="289"/>
      <c r="AC8" s="420"/>
      <c r="AF8" s="117"/>
    </row>
    <row r="9" spans="1:32" ht="13.5" thickBot="1">
      <c r="B9" s="317">
        <f>SUM(D9:AC9)</f>
        <v>831</v>
      </c>
      <c r="C9" s="160" t="s">
        <v>328</v>
      </c>
      <c r="D9" s="421">
        <v>17</v>
      </c>
      <c r="E9" s="422">
        <v>17</v>
      </c>
      <c r="F9" s="422">
        <v>17</v>
      </c>
      <c r="G9" s="422">
        <v>35</v>
      </c>
      <c r="H9" s="422">
        <v>35</v>
      </c>
      <c r="I9" s="422">
        <v>35</v>
      </c>
      <c r="J9" s="422">
        <v>35</v>
      </c>
      <c r="K9" s="422">
        <v>35</v>
      </c>
      <c r="L9" s="422">
        <v>35</v>
      </c>
      <c r="M9" s="422">
        <v>59</v>
      </c>
      <c r="N9" s="422">
        <v>59</v>
      </c>
      <c r="O9" s="422">
        <v>59</v>
      </c>
      <c r="P9" s="422">
        <v>51</v>
      </c>
      <c r="Q9" s="422">
        <v>51</v>
      </c>
      <c r="R9" s="422">
        <v>51</v>
      </c>
      <c r="S9" s="422">
        <v>81</v>
      </c>
      <c r="T9" s="422">
        <v>53</v>
      </c>
      <c r="U9" s="422">
        <v>53</v>
      </c>
      <c r="V9" s="422">
        <v>53</v>
      </c>
      <c r="W9" s="422"/>
      <c r="X9" s="422"/>
      <c r="Y9" s="422"/>
      <c r="Z9" s="422"/>
      <c r="AA9" s="422"/>
      <c r="AB9" s="422"/>
      <c r="AC9" s="423"/>
      <c r="AF9" s="135"/>
    </row>
    <row r="10" spans="1:32">
      <c r="B10" s="137"/>
      <c r="C10" s="227" t="str">
        <f>CF表!C8</f>
        <v>baby（長男）</v>
      </c>
      <c r="D10" s="232">
        <f>CF表!F8</f>
        <v>0</v>
      </c>
      <c r="E10" s="233">
        <f>CF表!G8</f>
        <v>1</v>
      </c>
      <c r="F10" s="233">
        <f>CF表!H8</f>
        <v>2</v>
      </c>
      <c r="G10" s="233">
        <f>CF表!I8</f>
        <v>3</v>
      </c>
      <c r="H10" s="233">
        <f>CF表!J8</f>
        <v>4</v>
      </c>
      <c r="I10" s="233">
        <f>CF表!K8</f>
        <v>5</v>
      </c>
      <c r="J10" s="233">
        <f>CF表!L8</f>
        <v>6</v>
      </c>
      <c r="K10" s="233">
        <f>CF表!M8</f>
        <v>7</v>
      </c>
      <c r="L10" s="233">
        <f>CF表!N8</f>
        <v>8</v>
      </c>
      <c r="M10" s="233">
        <f>CF表!O8</f>
        <v>9</v>
      </c>
      <c r="N10" s="233">
        <f>CF表!P8</f>
        <v>10</v>
      </c>
      <c r="O10" s="233">
        <f>CF表!Q8</f>
        <v>11</v>
      </c>
      <c r="P10" s="233">
        <f>CF表!R8</f>
        <v>12</v>
      </c>
      <c r="Q10" s="233">
        <f>CF表!S8</f>
        <v>13</v>
      </c>
      <c r="R10" s="233">
        <f>CF表!T8</f>
        <v>14</v>
      </c>
      <c r="S10" s="233">
        <f>CF表!U8</f>
        <v>15</v>
      </c>
      <c r="T10" s="233">
        <f>CF表!V8</f>
        <v>16</v>
      </c>
      <c r="U10" s="233">
        <f>CF表!W8</f>
        <v>17</v>
      </c>
      <c r="V10" s="233">
        <f>CF表!X8</f>
        <v>18</v>
      </c>
      <c r="W10" s="233">
        <f>CF表!Y8</f>
        <v>19</v>
      </c>
      <c r="X10" s="233">
        <f>CF表!Z8</f>
        <v>20</v>
      </c>
      <c r="Y10" s="233">
        <f>CF表!AA8</f>
        <v>21</v>
      </c>
      <c r="Z10" s="233">
        <f>CF表!AB8</f>
        <v>22</v>
      </c>
      <c r="AA10" s="233">
        <f>CF表!AC8</f>
        <v>23</v>
      </c>
      <c r="AB10" s="233">
        <f>CF表!AD8</f>
        <v>24</v>
      </c>
      <c r="AC10" s="234">
        <f>CF表!AE8</f>
        <v>25</v>
      </c>
    </row>
    <row r="11" spans="1:32">
      <c r="B11" s="137"/>
      <c r="C11" s="158" t="s">
        <v>295</v>
      </c>
      <c r="D11" s="416"/>
      <c r="E11" s="289"/>
      <c r="F11" s="289"/>
      <c r="G11" s="270"/>
      <c r="H11" s="270" t="s">
        <v>415</v>
      </c>
      <c r="I11" s="270" t="s">
        <v>416</v>
      </c>
      <c r="J11" s="270" t="s">
        <v>417</v>
      </c>
      <c r="K11" s="270" t="s">
        <v>312</v>
      </c>
      <c r="L11" s="270" t="s">
        <v>313</v>
      </c>
      <c r="M11" s="270" t="s">
        <v>314</v>
      </c>
      <c r="N11" s="270" t="s">
        <v>315</v>
      </c>
      <c r="O11" s="270" t="s">
        <v>316</v>
      </c>
      <c r="P11" s="270" t="s">
        <v>317</v>
      </c>
      <c r="Q11" s="270" t="s">
        <v>318</v>
      </c>
      <c r="R11" s="270" t="s">
        <v>319</v>
      </c>
      <c r="S11" s="270" t="s">
        <v>320</v>
      </c>
      <c r="T11" s="270" t="s">
        <v>321</v>
      </c>
      <c r="U11" s="270" t="s">
        <v>322</v>
      </c>
      <c r="V11" s="270" t="s">
        <v>323</v>
      </c>
      <c r="W11" s="270" t="s">
        <v>324</v>
      </c>
      <c r="X11" s="270" t="s">
        <v>325</v>
      </c>
      <c r="Y11" s="270" t="s">
        <v>326</v>
      </c>
      <c r="Z11" s="270" t="s">
        <v>327</v>
      </c>
      <c r="AA11" s="270" t="s">
        <v>330</v>
      </c>
      <c r="AB11" s="270" t="s">
        <v>331</v>
      </c>
      <c r="AC11" s="420"/>
      <c r="AF11" s="117"/>
    </row>
    <row r="12" spans="1:32" ht="13.5" thickBot="1">
      <c r="B12" s="317">
        <f>SUM(D12:AC12)</f>
        <v>2659</v>
      </c>
      <c r="C12" s="162" t="s">
        <v>328</v>
      </c>
      <c r="D12" s="421"/>
      <c r="E12" s="422"/>
      <c r="F12" s="422"/>
      <c r="G12" s="422"/>
      <c r="H12" s="422">
        <v>31</v>
      </c>
      <c r="I12" s="422">
        <v>31</v>
      </c>
      <c r="J12" s="422">
        <v>31</v>
      </c>
      <c r="K12" s="422">
        <v>167</v>
      </c>
      <c r="L12" s="422">
        <v>167</v>
      </c>
      <c r="M12" s="422">
        <v>167</v>
      </c>
      <c r="N12" s="422">
        <v>167</v>
      </c>
      <c r="O12" s="422">
        <v>167</v>
      </c>
      <c r="P12" s="422">
        <v>167</v>
      </c>
      <c r="Q12" s="422">
        <v>144</v>
      </c>
      <c r="R12" s="422">
        <v>144</v>
      </c>
      <c r="S12" s="422">
        <v>144</v>
      </c>
      <c r="T12" s="422">
        <v>105</v>
      </c>
      <c r="U12" s="422">
        <v>105</v>
      </c>
      <c r="V12" s="422">
        <v>105</v>
      </c>
      <c r="W12" s="422">
        <v>157</v>
      </c>
      <c r="X12" s="422">
        <v>132</v>
      </c>
      <c r="Y12" s="422">
        <v>132</v>
      </c>
      <c r="Z12" s="422">
        <v>132</v>
      </c>
      <c r="AA12" s="422">
        <v>132</v>
      </c>
      <c r="AB12" s="422">
        <v>132</v>
      </c>
      <c r="AC12" s="423"/>
      <c r="AF12" s="135"/>
    </row>
    <row r="13" spans="1:32">
      <c r="B13" s="137"/>
      <c r="C13" s="227">
        <f>CF表!C9</f>
        <v>0</v>
      </c>
      <c r="D13" s="238" t="str">
        <f>IF(CF表!D9="","",CF表!D9)</f>
        <v/>
      </c>
      <c r="E13" s="239" t="str">
        <f>IF(CF表!E9="","",CF表!E9)</f>
        <v/>
      </c>
      <c r="F13" s="239" t="str">
        <f>IF(CF表!F9="","",CF表!F9)</f>
        <v/>
      </c>
      <c r="G13" s="239" t="str">
        <f>CF表!G9</f>
        <v/>
      </c>
      <c r="H13" s="239" t="str">
        <f>CF表!H9</f>
        <v/>
      </c>
      <c r="I13" s="239" t="str">
        <f>CF表!I9</f>
        <v/>
      </c>
      <c r="J13" s="239" t="str">
        <f>CF表!J9</f>
        <v/>
      </c>
      <c r="K13" s="239" t="str">
        <f>CF表!K9</f>
        <v/>
      </c>
      <c r="L13" s="239" t="str">
        <f>CF表!L9</f>
        <v/>
      </c>
      <c r="M13" s="239" t="str">
        <f>CF表!M9</f>
        <v/>
      </c>
      <c r="N13" s="239" t="str">
        <f>CF表!N9</f>
        <v/>
      </c>
      <c r="O13" s="239" t="str">
        <f>CF表!O9</f>
        <v/>
      </c>
      <c r="P13" s="239" t="str">
        <f>CF表!P9</f>
        <v/>
      </c>
      <c r="Q13" s="239" t="str">
        <f>CF表!Q9</f>
        <v/>
      </c>
      <c r="R13" s="239" t="str">
        <f>CF表!R9</f>
        <v/>
      </c>
      <c r="S13" s="239" t="str">
        <f>CF表!S9</f>
        <v/>
      </c>
      <c r="T13" s="239" t="str">
        <f>CF表!T9</f>
        <v/>
      </c>
      <c r="U13" s="239" t="str">
        <f>CF表!U9</f>
        <v/>
      </c>
      <c r="V13" s="239" t="str">
        <f>CF表!V9</f>
        <v/>
      </c>
      <c r="W13" s="239" t="str">
        <f>CF表!W9</f>
        <v/>
      </c>
      <c r="X13" s="239" t="str">
        <f>CF表!X9</f>
        <v/>
      </c>
      <c r="Y13" s="239" t="str">
        <f>CF表!Y9</f>
        <v/>
      </c>
      <c r="Z13" s="239" t="str">
        <f>CF表!Z9</f>
        <v/>
      </c>
      <c r="AA13" s="239" t="str">
        <f>CF表!AA9</f>
        <v/>
      </c>
      <c r="AB13" s="239" t="str">
        <f>CF表!AB9</f>
        <v/>
      </c>
      <c r="AC13" s="240" t="str">
        <f>CF表!AC9</f>
        <v/>
      </c>
    </row>
    <row r="14" spans="1:32">
      <c r="B14" s="137"/>
      <c r="C14" s="158" t="s">
        <v>295</v>
      </c>
      <c r="D14" s="416"/>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420"/>
    </row>
    <row r="15" spans="1:32" ht="13.5" thickBot="1">
      <c r="B15" s="317">
        <f>SUM(D15:AC15)</f>
        <v>0</v>
      </c>
      <c r="C15" s="162" t="s">
        <v>328</v>
      </c>
      <c r="D15" s="421"/>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3"/>
    </row>
    <row r="16" spans="1:32">
      <c r="B16" s="137"/>
      <c r="C16" s="227">
        <f>CF表!C10</f>
        <v>0</v>
      </c>
      <c r="D16" s="238" t="str">
        <f>IF(CF表!D10="","",CF表!D10)</f>
        <v/>
      </c>
      <c r="E16" s="239" t="str">
        <f>IF(CF表!E10="","",CF表!E10)</f>
        <v/>
      </c>
      <c r="F16" s="239" t="str">
        <f>IF(CF表!F10="","",CF表!F10)</f>
        <v/>
      </c>
      <c r="G16" s="239" t="str">
        <f>CF表!G10</f>
        <v/>
      </c>
      <c r="H16" s="239" t="str">
        <f>CF表!H10</f>
        <v/>
      </c>
      <c r="I16" s="239" t="str">
        <f>CF表!I10</f>
        <v/>
      </c>
      <c r="J16" s="239" t="str">
        <f>CF表!J10</f>
        <v/>
      </c>
      <c r="K16" s="239" t="str">
        <f>CF表!K10</f>
        <v/>
      </c>
      <c r="L16" s="239" t="str">
        <f>CF表!L10</f>
        <v/>
      </c>
      <c r="M16" s="239" t="str">
        <f>CF表!M10</f>
        <v/>
      </c>
      <c r="N16" s="239" t="str">
        <f>CF表!N10</f>
        <v/>
      </c>
      <c r="O16" s="239" t="str">
        <f>CF表!O10</f>
        <v/>
      </c>
      <c r="P16" s="239" t="str">
        <f>CF表!P10</f>
        <v/>
      </c>
      <c r="Q16" s="239" t="str">
        <f>CF表!Q10</f>
        <v/>
      </c>
      <c r="R16" s="239" t="str">
        <f>CF表!R10</f>
        <v/>
      </c>
      <c r="S16" s="239" t="str">
        <f>CF表!S10</f>
        <v/>
      </c>
      <c r="T16" s="239" t="str">
        <f>CF表!T10</f>
        <v/>
      </c>
      <c r="U16" s="239" t="str">
        <f>CF表!U10</f>
        <v/>
      </c>
      <c r="V16" s="239" t="str">
        <f>CF表!V10</f>
        <v/>
      </c>
      <c r="W16" s="239" t="str">
        <f>CF表!W10</f>
        <v/>
      </c>
      <c r="X16" s="239" t="str">
        <f>CF表!X10</f>
        <v/>
      </c>
      <c r="Y16" s="239" t="str">
        <f>CF表!Y10</f>
        <v/>
      </c>
      <c r="Z16" s="239" t="str">
        <f>CF表!Z10</f>
        <v/>
      </c>
      <c r="AA16" s="239" t="str">
        <f>CF表!AA10</f>
        <v/>
      </c>
      <c r="AB16" s="239" t="str">
        <f>CF表!AB10</f>
        <v/>
      </c>
      <c r="AC16" s="240" t="str">
        <f>CF表!AC10</f>
        <v/>
      </c>
    </row>
    <row r="17" spans="2:29">
      <c r="B17" s="137"/>
      <c r="C17" s="158" t="s">
        <v>295</v>
      </c>
      <c r="D17" s="416"/>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420"/>
    </row>
    <row r="18" spans="2:29" ht="13.5" thickBot="1">
      <c r="B18" s="317">
        <f>SUM(D18:AC18)</f>
        <v>0</v>
      </c>
      <c r="C18" s="162" t="s">
        <v>328</v>
      </c>
      <c r="D18" s="421"/>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3"/>
    </row>
    <row r="19" spans="2:29" ht="13.5" thickBot="1">
      <c r="C19" s="159" t="s">
        <v>329</v>
      </c>
      <c r="D19" s="163">
        <f>D9+D12+D15+D18</f>
        <v>17</v>
      </c>
      <c r="E19" s="164">
        <f>E9+E12+E15+E18</f>
        <v>17</v>
      </c>
      <c r="F19" s="164">
        <f t="shared" ref="F19:AB19" si="0">F9+F12+F15+F18</f>
        <v>17</v>
      </c>
      <c r="G19" s="164">
        <f t="shared" si="0"/>
        <v>35</v>
      </c>
      <c r="H19" s="164">
        <f t="shared" si="0"/>
        <v>66</v>
      </c>
      <c r="I19" s="164">
        <f t="shared" si="0"/>
        <v>66</v>
      </c>
      <c r="J19" s="164">
        <f t="shared" si="0"/>
        <v>66</v>
      </c>
      <c r="K19" s="164">
        <f t="shared" si="0"/>
        <v>202</v>
      </c>
      <c r="L19" s="164">
        <f t="shared" si="0"/>
        <v>202</v>
      </c>
      <c r="M19" s="164">
        <f t="shared" si="0"/>
        <v>226</v>
      </c>
      <c r="N19" s="164">
        <f t="shared" si="0"/>
        <v>226</v>
      </c>
      <c r="O19" s="164">
        <f t="shared" si="0"/>
        <v>226</v>
      </c>
      <c r="P19" s="164">
        <f t="shared" si="0"/>
        <v>218</v>
      </c>
      <c r="Q19" s="164">
        <f t="shared" si="0"/>
        <v>195</v>
      </c>
      <c r="R19" s="164">
        <f t="shared" si="0"/>
        <v>195</v>
      </c>
      <c r="S19" s="164">
        <f t="shared" si="0"/>
        <v>225</v>
      </c>
      <c r="T19" s="164">
        <f t="shared" si="0"/>
        <v>158</v>
      </c>
      <c r="U19" s="164">
        <f t="shared" si="0"/>
        <v>158</v>
      </c>
      <c r="V19" s="164">
        <f t="shared" si="0"/>
        <v>158</v>
      </c>
      <c r="W19" s="164">
        <f t="shared" si="0"/>
        <v>157</v>
      </c>
      <c r="X19" s="164">
        <f t="shared" si="0"/>
        <v>132</v>
      </c>
      <c r="Y19" s="164">
        <f t="shared" si="0"/>
        <v>132</v>
      </c>
      <c r="Z19" s="164">
        <f t="shared" si="0"/>
        <v>132</v>
      </c>
      <c r="AA19" s="164">
        <f t="shared" si="0"/>
        <v>132</v>
      </c>
      <c r="AB19" s="164">
        <f t="shared" si="0"/>
        <v>132</v>
      </c>
      <c r="AC19" s="165">
        <f>AC9+AC12+AC15+AC18</f>
        <v>0</v>
      </c>
    </row>
    <row r="20" spans="2:29" ht="14.5" customHeight="1">
      <c r="H20" s="157"/>
    </row>
    <row r="21" spans="2:29">
      <c r="B21" s="69" t="s">
        <v>25</v>
      </c>
      <c r="O21" s="69" t="s">
        <v>177</v>
      </c>
    </row>
    <row r="22" spans="2:29">
      <c r="B22" s="69" t="s">
        <v>187</v>
      </c>
      <c r="F22" s="140" t="s">
        <v>171</v>
      </c>
      <c r="G22" s="141"/>
      <c r="H22" s="142" t="s">
        <v>172</v>
      </c>
      <c r="I22" s="143"/>
      <c r="J22" s="142" t="s">
        <v>28</v>
      </c>
      <c r="K22" s="143"/>
      <c r="L22" s="142" t="s">
        <v>29</v>
      </c>
      <c r="M22" s="143"/>
      <c r="N22" s="142" t="s">
        <v>173</v>
      </c>
      <c r="O22" s="143"/>
    </row>
    <row r="23" spans="2:29">
      <c r="B23" s="144"/>
      <c r="C23" s="113" t="s">
        <v>26</v>
      </c>
      <c r="D23" s="113" t="s">
        <v>27</v>
      </c>
      <c r="F23" s="425"/>
      <c r="G23" s="425"/>
      <c r="H23" s="113" t="s">
        <v>26</v>
      </c>
      <c r="I23" s="113" t="s">
        <v>27</v>
      </c>
      <c r="J23" s="113" t="s">
        <v>26</v>
      </c>
      <c r="K23" s="113" t="s">
        <v>27</v>
      </c>
      <c r="L23" s="113" t="s">
        <v>26</v>
      </c>
      <c r="M23" s="113" t="s">
        <v>27</v>
      </c>
      <c r="N23" s="113" t="s">
        <v>26</v>
      </c>
      <c r="O23" s="113" t="s">
        <v>27</v>
      </c>
    </row>
    <row r="24" spans="2:29">
      <c r="B24" s="145" t="s">
        <v>172</v>
      </c>
      <c r="C24" s="146">
        <v>17</v>
      </c>
      <c r="D24" s="146">
        <v>31</v>
      </c>
      <c r="F24" s="456" t="s">
        <v>188</v>
      </c>
      <c r="G24" s="456"/>
      <c r="H24" s="147">
        <v>165126</v>
      </c>
      <c r="I24" s="147">
        <v>308909</v>
      </c>
      <c r="J24" s="147">
        <v>352566</v>
      </c>
      <c r="K24" s="147">
        <v>1666949</v>
      </c>
      <c r="L24" s="147">
        <v>538799</v>
      </c>
      <c r="M24" s="147">
        <v>1436353</v>
      </c>
      <c r="N24" s="147">
        <v>512971</v>
      </c>
      <c r="O24" s="147">
        <v>1054444</v>
      </c>
    </row>
    <row r="25" spans="2:29">
      <c r="B25" s="145" t="s">
        <v>28</v>
      </c>
      <c r="C25" s="146">
        <v>35</v>
      </c>
      <c r="D25" s="146">
        <v>167</v>
      </c>
      <c r="F25" s="456" t="s">
        <v>174</v>
      </c>
      <c r="G25" s="456"/>
      <c r="H25" s="148">
        <v>61156</v>
      </c>
      <c r="I25" s="149">
        <v>13835</v>
      </c>
      <c r="J25" s="149">
        <v>65974</v>
      </c>
      <c r="K25" s="149">
        <v>961013</v>
      </c>
      <c r="L25" s="149">
        <v>132349</v>
      </c>
      <c r="M25" s="149">
        <v>1061350</v>
      </c>
      <c r="N25" s="149">
        <v>309261</v>
      </c>
      <c r="O25" s="149">
        <v>750362</v>
      </c>
    </row>
    <row r="26" spans="2:29">
      <c r="B26" s="145" t="s">
        <v>29</v>
      </c>
      <c r="C26" s="146">
        <v>59</v>
      </c>
      <c r="D26" s="146">
        <v>144</v>
      </c>
      <c r="F26" s="456" t="s">
        <v>175</v>
      </c>
      <c r="G26" s="456"/>
      <c r="H26" s="148">
        <v>13415</v>
      </c>
      <c r="I26" s="149">
        <v>29917</v>
      </c>
      <c r="J26" s="149">
        <v>39010</v>
      </c>
      <c r="K26" s="149">
        <v>45139</v>
      </c>
      <c r="L26" s="149">
        <v>37670</v>
      </c>
      <c r="M26" s="149">
        <v>7227</v>
      </c>
      <c r="N26" s="150"/>
      <c r="O26" s="150"/>
    </row>
    <row r="27" spans="2:29">
      <c r="B27" s="145" t="s">
        <v>30</v>
      </c>
      <c r="C27" s="146">
        <v>51</v>
      </c>
      <c r="D27" s="146">
        <v>105</v>
      </c>
      <c r="F27" s="456" t="s">
        <v>176</v>
      </c>
      <c r="G27" s="456"/>
      <c r="H27" s="148">
        <v>90555</v>
      </c>
      <c r="I27" s="149">
        <v>144157</v>
      </c>
      <c r="J27" s="149">
        <v>247582</v>
      </c>
      <c r="K27" s="149">
        <v>660797</v>
      </c>
      <c r="L27" s="149">
        <v>368780</v>
      </c>
      <c r="M27" s="149">
        <v>367776</v>
      </c>
      <c r="N27" s="149">
        <v>203710</v>
      </c>
      <c r="O27" s="149">
        <v>304082</v>
      </c>
    </row>
    <row r="28" spans="2:29">
      <c r="B28" s="117"/>
      <c r="C28" s="135"/>
      <c r="D28" s="135"/>
    </row>
    <row r="29" spans="2:29">
      <c r="B29" s="151" t="s">
        <v>224</v>
      </c>
    </row>
    <row r="30" spans="2:29">
      <c r="B30" s="151" t="s">
        <v>31</v>
      </c>
    </row>
    <row r="31" spans="2:29">
      <c r="B31" s="69" t="s">
        <v>32</v>
      </c>
    </row>
    <row r="32" spans="2:29">
      <c r="B32" s="69" t="s">
        <v>33</v>
      </c>
      <c r="M32" s="70"/>
      <c r="N32" s="70"/>
      <c r="O32" s="70"/>
    </row>
    <row r="34" spans="2:5">
      <c r="B34" s="152" t="s">
        <v>225</v>
      </c>
      <c r="C34" s="113" t="s">
        <v>226</v>
      </c>
      <c r="D34" s="113" t="s">
        <v>34</v>
      </c>
      <c r="E34" s="153" t="s">
        <v>227</v>
      </c>
    </row>
    <row r="35" spans="2:5">
      <c r="B35" s="141" t="s">
        <v>35</v>
      </c>
      <c r="C35" s="146">
        <v>53</v>
      </c>
      <c r="D35" s="146">
        <v>28</v>
      </c>
    </row>
    <row r="36" spans="2:5">
      <c r="B36" s="141" t="s">
        <v>36</v>
      </c>
      <c r="C36" s="146">
        <v>97</v>
      </c>
      <c r="D36" s="146">
        <v>22</v>
      </c>
    </row>
    <row r="37" spans="2:5">
      <c r="B37" s="141" t="s">
        <v>37</v>
      </c>
      <c r="C37" s="146">
        <v>130</v>
      </c>
      <c r="D37" s="146">
        <v>23</v>
      </c>
    </row>
    <row r="38" spans="2:5">
      <c r="B38" s="69" t="s">
        <v>38</v>
      </c>
    </row>
    <row r="39" spans="2:5">
      <c r="B39" s="69" t="s">
        <v>39</v>
      </c>
    </row>
    <row r="40" spans="2:5">
      <c r="B40" s="69" t="s">
        <v>228</v>
      </c>
    </row>
    <row r="41" spans="2:5">
      <c r="B41" s="23" t="s">
        <v>704</v>
      </c>
    </row>
  </sheetData>
  <sheetProtection algorithmName="SHA-512" hashValue="t6fWdcxfjIteLVU5JnxEB+Z/cWNs4dybC3Bte7CYT2oWFrrFKuai6deYDqmmO+HyeaMzfrDyEY167Q61WG9oYQ==" saltValue="XYD9LVHM0pGaCwHoKvlAOg==" spinCount="100000" sheet="1" objects="1" scenarios="1"/>
  <mergeCells count="6">
    <mergeCell ref="B3:D3"/>
    <mergeCell ref="F27:G27"/>
    <mergeCell ref="F23:G23"/>
    <mergeCell ref="F24:G24"/>
    <mergeCell ref="F25:G25"/>
    <mergeCell ref="F26:G26"/>
  </mergeCells>
  <phoneticPr fontId="1"/>
  <hyperlinks>
    <hyperlink ref="B3" location="CF表!A34" display="キャッシュフロー表に戻る🔙" xr:uid="{A20F3645-6344-4791-9D79-D5BED35CDC9D}"/>
    <hyperlink ref="E3" location="住居費・教育費!A1" display="教育費・住居費へ" xr:uid="{370DF1A8-C9A7-4CCC-B7F8-58440F4EC091}"/>
    <hyperlink ref="A2" location="目次!A1" display="目次" xr:uid="{1E871949-7365-4BA4-AE86-C5B45E558663}"/>
    <hyperlink ref="B41" r:id="rId1" xr:uid="{8F07F8A0-E255-47BC-BCA2-8D91A6F02E8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7095-37AA-46F8-AF94-C9230299FC7A}">
  <dimension ref="C2:D20"/>
  <sheetViews>
    <sheetView showGridLines="0" workbookViewId="0"/>
  </sheetViews>
  <sheetFormatPr defaultRowHeight="13"/>
  <cols>
    <col min="3" max="3" width="20.81640625" customWidth="1"/>
    <col min="4" max="4" width="78.7265625" customWidth="1"/>
  </cols>
  <sheetData>
    <row r="2" spans="3:4" ht="14">
      <c r="C2" s="15" t="s">
        <v>659</v>
      </c>
    </row>
    <row r="3" spans="3:4" ht="6.5" customHeight="1">
      <c r="C3" s="15"/>
    </row>
    <row r="4" spans="3:4">
      <c r="C4" s="16" t="s">
        <v>674</v>
      </c>
      <c r="D4" s="14" t="s">
        <v>675</v>
      </c>
    </row>
    <row r="5" spans="3:4" ht="18" customHeight="1">
      <c r="C5" s="260" t="s">
        <v>660</v>
      </c>
      <c r="D5" s="14" t="s">
        <v>677</v>
      </c>
    </row>
    <row r="6" spans="3:4" ht="18" customHeight="1">
      <c r="C6" s="14" t="s">
        <v>661</v>
      </c>
      <c r="D6" s="14" t="s">
        <v>676</v>
      </c>
    </row>
    <row r="7" spans="3:4" ht="18" customHeight="1">
      <c r="C7" s="260" t="s">
        <v>662</v>
      </c>
      <c r="D7" s="14" t="s">
        <v>695</v>
      </c>
    </row>
    <row r="8" spans="3:4" ht="18" customHeight="1">
      <c r="C8" s="260" t="s">
        <v>663</v>
      </c>
      <c r="D8" s="14" t="s">
        <v>678</v>
      </c>
    </row>
    <row r="9" spans="3:4" ht="18" customHeight="1">
      <c r="C9" s="260" t="s">
        <v>664</v>
      </c>
      <c r="D9" s="14" t="s">
        <v>679</v>
      </c>
    </row>
    <row r="10" spans="3:4" ht="18" customHeight="1">
      <c r="C10" s="260" t="s">
        <v>665</v>
      </c>
      <c r="D10" s="14" t="s">
        <v>680</v>
      </c>
    </row>
    <row r="11" spans="3:4" ht="18" customHeight="1">
      <c r="C11" s="260" t="s">
        <v>666</v>
      </c>
      <c r="D11" s="14" t="s">
        <v>681</v>
      </c>
    </row>
    <row r="12" spans="3:4" ht="18" customHeight="1">
      <c r="C12" s="260" t="s">
        <v>348</v>
      </c>
      <c r="D12" s="14" t="s">
        <v>682</v>
      </c>
    </row>
    <row r="13" spans="3:4" ht="18" customHeight="1">
      <c r="C13" s="260" t="s">
        <v>667</v>
      </c>
      <c r="D13" s="14" t="s">
        <v>683</v>
      </c>
    </row>
    <row r="14" spans="3:4" ht="18" customHeight="1">
      <c r="C14" s="260" t="s">
        <v>668</v>
      </c>
      <c r="D14" s="14" t="s">
        <v>684</v>
      </c>
    </row>
    <row r="15" spans="3:4" ht="18" customHeight="1">
      <c r="C15" s="260" t="s">
        <v>352</v>
      </c>
      <c r="D15" s="14" t="s">
        <v>685</v>
      </c>
    </row>
    <row r="16" spans="3:4" ht="18" customHeight="1">
      <c r="C16" s="260" t="s">
        <v>669</v>
      </c>
      <c r="D16" s="14" t="s">
        <v>686</v>
      </c>
    </row>
    <row r="17" spans="3:4" ht="18" customHeight="1">
      <c r="C17" s="260" t="s">
        <v>670</v>
      </c>
      <c r="D17" s="14" t="s">
        <v>686</v>
      </c>
    </row>
    <row r="18" spans="3:4" ht="18" customHeight="1">
      <c r="C18" s="260" t="s">
        <v>671</v>
      </c>
      <c r="D18" s="14" t="s">
        <v>687</v>
      </c>
    </row>
    <row r="19" spans="3:4" ht="18" customHeight="1">
      <c r="C19" s="260" t="s">
        <v>672</v>
      </c>
      <c r="D19" s="14" t="s">
        <v>688</v>
      </c>
    </row>
    <row r="20" spans="3:4" ht="18" customHeight="1">
      <c r="C20" s="260" t="s">
        <v>673</v>
      </c>
      <c r="D20" s="14" t="s">
        <v>689</v>
      </c>
    </row>
  </sheetData>
  <sheetProtection algorithmName="SHA-512" hashValue="eOX0cS5x0IDJKMOIUYuL5X/9+0a1ZU5eye+WUMGCZAgieQqOXcFP1kbUjt9baORjLQAO5QBK6gLif21/FdGN+w==" saltValue="aOKZO82WFrGPXJGn9ZtK/w==" spinCount="100000" sheet="1" objects="1" scenarios="1"/>
  <phoneticPr fontId="1"/>
  <hyperlinks>
    <hyperlink ref="C5" location="表紙!A1" display="表紙" xr:uid="{E2E695AD-2EC2-4761-9B11-D425F7D9AE2E}"/>
    <hyperlink ref="C7" location="まるＬM!A1" display="まるLM" xr:uid="{C40FE510-4FA3-4316-875A-4AC6179120C9}"/>
    <hyperlink ref="C8" location="可処分所得!A1" display="可処分所得" xr:uid="{314E08EA-7EEC-4DBC-87BA-737AC09DFB01}"/>
    <hyperlink ref="C9" location="年金収入!A1" display="年金収入" xr:uid="{FA9987D4-8844-43C4-8CED-647D974B31CF}"/>
    <hyperlink ref="C10" location="住居費・教育費!A1" display="住居費・教育費" xr:uid="{F28313ED-66E5-4E95-A163-94D51246B2E5}"/>
    <hyperlink ref="C11" location="基礎生活費!A1" display="基礎生活費" xr:uid="{77AEE0AE-C6F8-4B4E-AD3F-205A7F0543B3}"/>
    <hyperlink ref="C12" location="その他!A1" display="その他" xr:uid="{0C98351F-3711-4E5B-9744-FD343920B7A7}"/>
    <hyperlink ref="C13" location="家計BS!A1" display="家計BS" xr:uid="{D904D180-E152-479A-A2AA-AF7540A9B716}"/>
    <hyperlink ref="C14" location="CF表!A1" display="CF表" xr:uid="{B12EC2BE-F5CD-4242-8151-424D840775B7}"/>
    <hyperlink ref="C15" location="ライフイベント表!A1" display="ライフイベント表" xr:uid="{D441E0D3-97EA-4710-9E90-10A593BEAACE}"/>
    <hyperlink ref="C16" location="あなたの源泉徴収票!A1" display="あなたの源泉徴収票" xr:uid="{49133799-B6D6-49FA-8ECF-E80061C85667}"/>
    <hyperlink ref="C17" location="配偶者の源泉徴収票!A1" display="配偶者の源泉徴収票" xr:uid="{5404203A-9C1E-496A-A1CB-9CA2DECB7C75}"/>
    <hyperlink ref="C18" location="退職一時金!A1" display="退職一時金" xr:uid="{555F1922-244E-4DC3-9F67-D32F67765B20}"/>
    <hyperlink ref="C19" location="退職一時金!A1" display="雇用保険" xr:uid="{D388E1B2-372F-44F0-820D-03364D9D254E}"/>
    <hyperlink ref="C20" location="教育費検討S!A1" display="教育費検討S" xr:uid="{5A775674-D9A8-47E8-9E23-28C9D577B14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7045-D549-4E14-B6EE-34DD47FBD20E}">
  <dimension ref="B2:H27"/>
  <sheetViews>
    <sheetView showGridLines="0" workbookViewId="0">
      <selection activeCell="F11" sqref="F11:G11"/>
    </sheetView>
  </sheetViews>
  <sheetFormatPr defaultRowHeight="13"/>
  <cols>
    <col min="1" max="1" width="4.453125" style="69" customWidth="1"/>
    <col min="2" max="2" width="4.26953125" style="69" customWidth="1"/>
    <col min="3" max="4" width="11.90625" style="69" customWidth="1"/>
    <col min="5" max="5" width="12.54296875" style="69" customWidth="1"/>
    <col min="6" max="7" width="12.81640625" style="69" customWidth="1"/>
    <col min="8" max="8" width="13.36328125" style="69" customWidth="1"/>
    <col min="9" max="16384" width="8.7265625" style="69"/>
  </cols>
  <sheetData>
    <row r="2" spans="2:8" ht="16.5">
      <c r="B2" s="106" t="s">
        <v>350</v>
      </c>
    </row>
    <row r="3" spans="2:8" ht="14">
      <c r="B3" s="166"/>
    </row>
    <row r="4" spans="2:8" ht="14">
      <c r="B4" s="167" t="s">
        <v>332</v>
      </c>
      <c r="F4" s="167" t="s">
        <v>351</v>
      </c>
    </row>
    <row r="5" spans="2:8" ht="19" customHeight="1">
      <c r="B5" s="69" t="s">
        <v>333</v>
      </c>
      <c r="F5" s="168" t="s">
        <v>334</v>
      </c>
      <c r="G5" s="168" t="s">
        <v>335</v>
      </c>
      <c r="H5" s="169" t="s">
        <v>336</v>
      </c>
    </row>
    <row r="6" spans="2:8" ht="19" customHeight="1">
      <c r="B6" s="69" t="s">
        <v>337</v>
      </c>
      <c r="F6" s="170" t="e">
        <f>#REF!</f>
        <v>#REF!</v>
      </c>
      <c r="G6" s="115">
        <v>120</v>
      </c>
      <c r="H6" s="171">
        <v>56517</v>
      </c>
    </row>
    <row r="7" spans="2:8" ht="15.5" customHeight="1">
      <c r="C7" s="172" t="s">
        <v>338</v>
      </c>
      <c r="D7" s="172" t="s">
        <v>339</v>
      </c>
      <c r="H7" s="117" t="s">
        <v>340</v>
      </c>
    </row>
    <row r="8" spans="2:8" ht="15.5" customHeight="1">
      <c r="C8" s="141" t="s">
        <v>341</v>
      </c>
      <c r="D8" s="173">
        <v>0</v>
      </c>
      <c r="F8" s="581" t="s">
        <v>342</v>
      </c>
      <c r="G8" s="600"/>
      <c r="H8" s="600"/>
    </row>
    <row r="9" spans="2:8" ht="15.5" customHeight="1">
      <c r="C9" s="141" t="s">
        <v>343</v>
      </c>
      <c r="D9" s="173">
        <v>24</v>
      </c>
    </row>
    <row r="10" spans="2:8" ht="15.5" customHeight="1">
      <c r="C10" s="141" t="s">
        <v>344</v>
      </c>
      <c r="D10" s="173">
        <v>0</v>
      </c>
    </row>
    <row r="11" spans="2:8" ht="15.5" customHeight="1">
      <c r="C11" s="141" t="s">
        <v>345</v>
      </c>
      <c r="D11" s="173">
        <v>6</v>
      </c>
      <c r="F11" s="607" t="s">
        <v>209</v>
      </c>
      <c r="G11" s="607"/>
    </row>
    <row r="12" spans="2:8" ht="15.5" customHeight="1">
      <c r="C12" s="141" t="s">
        <v>346</v>
      </c>
      <c r="D12" s="173">
        <v>0</v>
      </c>
    </row>
    <row r="13" spans="2:8" ht="15.5" customHeight="1">
      <c r="C13" s="141" t="s">
        <v>347</v>
      </c>
      <c r="D13" s="173">
        <v>0</v>
      </c>
    </row>
    <row r="14" spans="2:8" ht="15.5" customHeight="1">
      <c r="C14" s="141" t="s">
        <v>348</v>
      </c>
      <c r="D14" s="173">
        <v>10</v>
      </c>
    </row>
    <row r="15" spans="2:8" ht="14">
      <c r="C15" s="141" t="s">
        <v>349</v>
      </c>
      <c r="D15" s="174">
        <f>SUM(D8:D14)</f>
        <v>40</v>
      </c>
    </row>
    <row r="21" spans="4:7">
      <c r="D21" s="173">
        <v>0</v>
      </c>
      <c r="F21" s="115">
        <v>110</v>
      </c>
      <c r="G21" s="171">
        <v>53960</v>
      </c>
    </row>
    <row r="22" spans="4:7">
      <c r="D22" s="173">
        <v>24</v>
      </c>
    </row>
    <row r="23" spans="4:7">
      <c r="D23" s="173">
        <v>0</v>
      </c>
    </row>
    <row r="24" spans="4:7">
      <c r="D24" s="173">
        <v>6</v>
      </c>
    </row>
    <row r="25" spans="4:7">
      <c r="D25" s="173">
        <v>0</v>
      </c>
    </row>
    <row r="26" spans="4:7">
      <c r="D26" s="173">
        <v>0</v>
      </c>
    </row>
    <row r="27" spans="4:7">
      <c r="D27" s="173">
        <v>10</v>
      </c>
    </row>
  </sheetData>
  <mergeCells count="2">
    <mergeCell ref="F8:H8"/>
    <mergeCell ref="F11:G11"/>
  </mergeCells>
  <phoneticPr fontId="1"/>
  <hyperlinks>
    <hyperlink ref="F8:H8" location="基本情報!A1" display="基本情報!A1" xr:uid="{39F7E932-ED1B-4732-942B-04A72FB70300}"/>
    <hyperlink ref="F11:G11" location="CF表!A1" display="キャッシュフロー表に戻る🔙" xr:uid="{D8225202-8A1E-4D1E-9519-AA015BDD4EB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228DC-82BC-4312-B115-2B9E5F8443C4}">
  <dimension ref="K2"/>
  <sheetViews>
    <sheetView showGridLines="0" workbookViewId="0">
      <selection activeCell="K2" sqref="K2"/>
    </sheetView>
  </sheetViews>
  <sheetFormatPr defaultRowHeight="13"/>
  <cols>
    <col min="11" max="11" width="25.1796875" customWidth="1"/>
  </cols>
  <sheetData>
    <row r="2" spans="11:11">
      <c r="K2" s="23" t="s">
        <v>216</v>
      </c>
    </row>
  </sheetData>
  <sheetProtection algorithmName="SHA-512" hashValue="18jGbAm4tzhbondjD1taoYmCqgjSfZ9OjUAaOasGcu5Xzus6fWm444dUDQ/2sBD02+ir3F9C5hNSaB4FjHxSdg==" saltValue="+BxdG1cWZ9nrx6VNceUjcQ==" spinCount="100000" sheet="1" objects="1" scenarios="1"/>
  <phoneticPr fontId="1"/>
  <hyperlinks>
    <hyperlink ref="K2" location="CF表!A1" display="キャッシュフロー表に戻る🔙" xr:uid="{F929C805-364F-42DB-8626-AA029AB27803}"/>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D11D-3A5D-48B1-A5DF-61F30EE87056}">
  <dimension ref="A1:G7"/>
  <sheetViews>
    <sheetView workbookViewId="0">
      <selection activeCell="I25" sqref="I25"/>
    </sheetView>
  </sheetViews>
  <sheetFormatPr defaultRowHeight="13"/>
  <sheetData>
    <row r="1" spans="1:7" ht="6.5" customHeight="1"/>
    <row r="2" spans="1:7" ht="16.5">
      <c r="G2" s="23" t="s">
        <v>199</v>
      </c>
    </row>
    <row r="3" spans="1:7" ht="4.5" customHeight="1"/>
    <row r="5" spans="1:7" ht="23.5" customHeight="1">
      <c r="A5" s="608" t="s">
        <v>211</v>
      </c>
      <c r="B5" s="608"/>
      <c r="C5" s="608"/>
      <c r="D5" s="608"/>
      <c r="E5" s="608"/>
      <c r="F5" s="608"/>
      <c r="G5" s="608"/>
    </row>
    <row r="6" spans="1:7" ht="23.5" customHeight="1">
      <c r="B6" s="609" t="s">
        <v>212</v>
      </c>
      <c r="C6" s="609"/>
      <c r="D6" s="609"/>
      <c r="E6" s="609"/>
      <c r="F6" s="609"/>
    </row>
    <row r="7" spans="1:7" ht="23.5" customHeight="1">
      <c r="B7" s="610"/>
      <c r="C7" s="611"/>
      <c r="D7" s="65" t="s">
        <v>213</v>
      </c>
      <c r="E7" s="66"/>
      <c r="F7" s="66"/>
    </row>
  </sheetData>
  <mergeCells count="3">
    <mergeCell ref="A5:G5"/>
    <mergeCell ref="B6:F6"/>
    <mergeCell ref="B7:C7"/>
  </mergeCells>
  <phoneticPr fontId="1"/>
  <hyperlinks>
    <hyperlink ref="G2" location="MoneyPlan表!A25" display="MoneyPlan表に戻る🔙" xr:uid="{35275373-AD7F-462B-B690-149ADD2E684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351BB-1D2A-4948-8BA3-4B9CF4388EF6}">
  <dimension ref="B2:J31"/>
  <sheetViews>
    <sheetView workbookViewId="0">
      <selection activeCell="G2" sqref="G2"/>
    </sheetView>
  </sheetViews>
  <sheetFormatPr defaultRowHeight="13"/>
  <cols>
    <col min="6" max="7" width="10.1796875" customWidth="1"/>
    <col min="8" max="8" width="9" bestFit="1" customWidth="1"/>
    <col min="10" max="15" width="10.6328125" customWidth="1"/>
  </cols>
  <sheetData>
    <row r="2" spans="2:7">
      <c r="B2" s="62" t="s">
        <v>109</v>
      </c>
      <c r="C2" s="62" t="s">
        <v>137</v>
      </c>
      <c r="D2" s="62" t="s">
        <v>108</v>
      </c>
      <c r="E2" s="62" t="s">
        <v>136</v>
      </c>
      <c r="F2" s="62" t="s">
        <v>194</v>
      </c>
      <c r="G2" s="63" t="s">
        <v>195</v>
      </c>
    </row>
    <row r="6" spans="2:7">
      <c r="B6" t="s">
        <v>193</v>
      </c>
    </row>
    <row r="7" spans="2:7" ht="120" customHeight="1">
      <c r="B7" s="613" t="s">
        <v>168</v>
      </c>
      <c r="C7" s="613"/>
      <c r="D7" s="613"/>
      <c r="E7" s="613"/>
      <c r="F7" s="613"/>
      <c r="G7" s="63" t="s">
        <v>186</v>
      </c>
    </row>
    <row r="8" spans="2:7" ht="13.5" customHeight="1">
      <c r="B8" s="61"/>
      <c r="C8" s="61"/>
      <c r="D8" s="61"/>
      <c r="E8" s="61"/>
      <c r="F8" s="61"/>
    </row>
    <row r="9" spans="2:7" ht="14.5" customHeight="1">
      <c r="B9" s="61"/>
      <c r="C9" s="61"/>
      <c r="D9" s="61"/>
      <c r="E9" s="61"/>
      <c r="F9" s="61"/>
    </row>
    <row r="10" spans="2:7">
      <c r="B10" t="s">
        <v>192</v>
      </c>
    </row>
    <row r="11" spans="2:7" ht="148.5" customHeight="1">
      <c r="B11" s="612" t="s">
        <v>197</v>
      </c>
      <c r="C11" s="612"/>
      <c r="D11" s="612"/>
      <c r="E11" s="612"/>
      <c r="F11" s="612"/>
      <c r="G11" s="63" t="s">
        <v>186</v>
      </c>
    </row>
    <row r="12" spans="2:7" ht="13.5" customHeight="1">
      <c r="B12" s="31"/>
      <c r="C12" s="31"/>
      <c r="D12" s="31"/>
      <c r="E12" s="31"/>
      <c r="F12" s="31"/>
    </row>
    <row r="13" spans="2:7" ht="13.5" customHeight="1">
      <c r="B13" s="31"/>
      <c r="C13" s="31"/>
      <c r="D13" s="31"/>
      <c r="E13" s="31"/>
      <c r="F13" s="31"/>
    </row>
    <row r="14" spans="2:7" ht="13.5" customHeight="1">
      <c r="B14" s="615" t="s">
        <v>191</v>
      </c>
      <c r="C14" s="615"/>
      <c r="D14" s="615"/>
      <c r="E14" s="615"/>
      <c r="F14" s="615"/>
    </row>
    <row r="15" spans="2:7" ht="135.5" customHeight="1">
      <c r="B15" s="612" t="s">
        <v>169</v>
      </c>
      <c r="C15" s="612"/>
      <c r="D15" s="612"/>
      <c r="E15" s="612"/>
      <c r="F15" s="612"/>
      <c r="G15" s="63" t="s">
        <v>186</v>
      </c>
    </row>
    <row r="16" spans="2:7" ht="13.5" customHeight="1">
      <c r="B16" s="31"/>
      <c r="C16" s="31"/>
      <c r="D16" s="31"/>
      <c r="E16" s="31"/>
      <c r="F16" s="31"/>
    </row>
    <row r="17" spans="2:10" ht="13.5" customHeight="1">
      <c r="B17" s="31"/>
      <c r="C17" s="31"/>
      <c r="D17" s="31"/>
      <c r="E17" s="31"/>
      <c r="F17" s="31"/>
    </row>
    <row r="18" spans="2:10" ht="13.5" customHeight="1">
      <c r="B18" s="614" t="s">
        <v>189</v>
      </c>
      <c r="C18" s="614"/>
      <c r="D18" s="614"/>
      <c r="E18" s="614"/>
      <c r="F18" s="614"/>
    </row>
    <row r="19" spans="2:10" ht="106.5" customHeight="1">
      <c r="B19" s="612" t="s">
        <v>170</v>
      </c>
      <c r="C19" s="612"/>
      <c r="D19" s="612"/>
      <c r="E19" s="612"/>
      <c r="F19" s="612"/>
      <c r="G19" s="63" t="s">
        <v>186</v>
      </c>
    </row>
    <row r="22" spans="2:10">
      <c r="B22" s="596" t="s">
        <v>190</v>
      </c>
      <c r="C22" s="596"/>
      <c r="D22" s="596"/>
      <c r="E22" s="596"/>
      <c r="F22" s="596"/>
    </row>
    <row r="23" spans="2:10" ht="54.5" customHeight="1">
      <c r="B23" s="612" t="s">
        <v>138</v>
      </c>
      <c r="C23" s="612"/>
      <c r="D23" s="612"/>
      <c r="E23" s="612"/>
      <c r="F23" s="612"/>
      <c r="G23" s="63" t="s">
        <v>186</v>
      </c>
    </row>
    <row r="28" spans="2:10">
      <c r="C28" s="28"/>
      <c r="D28" s="28"/>
      <c r="E28" s="28"/>
      <c r="F28" s="28"/>
      <c r="G28" s="28"/>
      <c r="H28" s="28"/>
      <c r="I28" s="28"/>
      <c r="J28" s="28"/>
    </row>
    <row r="29" spans="2:10">
      <c r="C29" s="19"/>
      <c r="D29" s="19"/>
      <c r="E29" s="19"/>
      <c r="F29" s="19"/>
      <c r="G29" s="19"/>
      <c r="H29" s="19"/>
      <c r="I29" s="19"/>
      <c r="J29" s="19"/>
    </row>
    <row r="30" spans="2:10">
      <c r="C30" s="19"/>
      <c r="D30" s="19"/>
      <c r="E30" s="19"/>
      <c r="F30" s="19"/>
      <c r="G30" s="19"/>
      <c r="H30" s="19"/>
    </row>
    <row r="31" spans="2:10">
      <c r="C31" s="19"/>
      <c r="D31" s="19"/>
      <c r="E31" s="19"/>
      <c r="F31" s="19"/>
      <c r="G31" s="19"/>
      <c r="H31" s="19"/>
      <c r="I31" s="19"/>
      <c r="J31" s="19"/>
    </row>
  </sheetData>
  <mergeCells count="8">
    <mergeCell ref="B22:F22"/>
    <mergeCell ref="B23:F23"/>
    <mergeCell ref="B7:F7"/>
    <mergeCell ref="B11:F11"/>
    <mergeCell ref="B15:F15"/>
    <mergeCell ref="B19:F19"/>
    <mergeCell ref="B18:F18"/>
    <mergeCell ref="B14:F14"/>
  </mergeCells>
  <phoneticPr fontId="1"/>
  <hyperlinks>
    <hyperlink ref="B2" location="事前準備!B8" display="年長" xr:uid="{2D4E3D4F-5103-4944-983B-169179EEB93B}"/>
    <hyperlink ref="C2" location="事前準備!B12" display="小６" xr:uid="{8922EB18-953D-4ED0-BA9A-DDC655B3A67E}"/>
    <hyperlink ref="D2" location="事前準備!B17" display="中３" xr:uid="{2AE8A42B-483E-4E36-93E7-73E1A2B03AEE}"/>
    <hyperlink ref="E2" location="事前準備!B21" display="高３" xr:uid="{748642ED-A5E6-418F-B835-41FBF367A5F4}"/>
    <hyperlink ref="F2" location="事前準備!B31" display="大３" xr:uid="{316D0500-1637-4B2D-ADF9-C92A1843F198}"/>
    <hyperlink ref="G23" location="事前準備!A1" display="戻る＜＜" xr:uid="{82209B82-F0FC-4BEC-8553-73953D23C6BD}"/>
    <hyperlink ref="G19" location="事前準備!A1" display="戻る＜＜" xr:uid="{8B5536D9-8FC5-4CD9-BE49-5E5B7A8AF16D}"/>
    <hyperlink ref="G15" location="事前準備!A1" display="戻る＜＜" xr:uid="{D76CFD8B-2555-4A53-84E5-D4736BD00E54}"/>
    <hyperlink ref="G11" location="事前準備!A1" display="戻る＜＜" xr:uid="{8365569D-D04B-41A1-853E-92C75A033F9A}"/>
    <hyperlink ref="G7" location="事前準備!A1" display="戻る＜＜" xr:uid="{BBEB0829-5852-48C1-81F1-6573175421D0}"/>
    <hyperlink ref="G2" location="ライフイベント表!A1" display="戻る＜＜＜" xr:uid="{BFBFDE8E-F6DB-43E1-B31A-573D3C39D23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FA9E-3663-43D7-B72C-9473BC00393B}">
  <dimension ref="C3:E23"/>
  <sheetViews>
    <sheetView workbookViewId="0">
      <selection activeCell="G11" sqref="G11:H11"/>
    </sheetView>
  </sheetViews>
  <sheetFormatPr defaultRowHeight="13"/>
  <cols>
    <col min="1" max="2" width="3.7265625" customWidth="1"/>
    <col min="4" max="4" width="12" customWidth="1"/>
    <col min="5" max="5" width="10.08984375" customWidth="1"/>
  </cols>
  <sheetData>
    <row r="3" spans="3:5" ht="26" customHeight="1">
      <c r="C3" s="617" t="s">
        <v>167</v>
      </c>
      <c r="D3" s="617"/>
      <c r="E3" s="617"/>
    </row>
    <row r="4" spans="3:5" ht="3" customHeight="1" thickBot="1">
      <c r="C4" s="615"/>
      <c r="D4" s="615"/>
      <c r="E4" s="615"/>
    </row>
    <row r="5" spans="3:5" ht="3" customHeight="1">
      <c r="C5" s="46"/>
      <c r="D5" s="47"/>
      <c r="E5" s="48"/>
    </row>
    <row r="6" spans="3:5">
      <c r="C6" s="620" t="s">
        <v>155</v>
      </c>
      <c r="D6" s="38" t="s">
        <v>156</v>
      </c>
      <c r="E6" s="49">
        <v>35</v>
      </c>
    </row>
    <row r="7" spans="3:5">
      <c r="C7" s="621"/>
      <c r="D7" s="39" t="s">
        <v>157</v>
      </c>
      <c r="E7" s="50">
        <v>25.4</v>
      </c>
    </row>
    <row r="8" spans="3:5" ht="3.5" customHeight="1">
      <c r="C8" s="29"/>
      <c r="E8" s="30"/>
    </row>
    <row r="9" spans="3:5">
      <c r="C9" s="622" t="s">
        <v>156</v>
      </c>
      <c r="D9" s="40" t="s">
        <v>158</v>
      </c>
      <c r="E9" s="51">
        <v>18.399999999999999</v>
      </c>
    </row>
    <row r="10" spans="3:5">
      <c r="C10" s="623"/>
      <c r="D10" s="41" t="s">
        <v>159</v>
      </c>
      <c r="E10" s="52">
        <v>6.4</v>
      </c>
    </row>
    <row r="11" spans="3:5" ht="3.5" customHeight="1">
      <c r="C11" s="29"/>
      <c r="E11" s="30"/>
    </row>
    <row r="12" spans="3:5">
      <c r="C12" s="624" t="s">
        <v>160</v>
      </c>
      <c r="D12" s="42" t="s">
        <v>161</v>
      </c>
      <c r="E12" s="618">
        <v>362.3</v>
      </c>
    </row>
    <row r="13" spans="3:5">
      <c r="C13" s="625"/>
      <c r="D13" s="43" t="s">
        <v>162</v>
      </c>
      <c r="E13" s="619"/>
    </row>
    <row r="14" spans="3:5" ht="3.5" customHeight="1">
      <c r="C14" s="29"/>
      <c r="E14" s="30"/>
    </row>
    <row r="15" spans="3:5">
      <c r="C15" s="53" t="s">
        <v>163</v>
      </c>
      <c r="D15" s="44" t="s">
        <v>164</v>
      </c>
      <c r="E15" s="54">
        <v>29.9</v>
      </c>
    </row>
    <row r="16" spans="3:5">
      <c r="C16" s="55"/>
      <c r="D16" s="45" t="s">
        <v>165</v>
      </c>
      <c r="E16" s="56">
        <v>4.7</v>
      </c>
    </row>
    <row r="17" spans="3:5" ht="3.5" customHeight="1">
      <c r="C17" s="29"/>
      <c r="E17" s="30"/>
    </row>
    <row r="18" spans="3:5">
      <c r="C18" s="29"/>
      <c r="E18" s="57">
        <f>SUM(E6:E16)-E9</f>
        <v>463.7</v>
      </c>
    </row>
    <row r="19" spans="3:5">
      <c r="C19" s="29"/>
      <c r="E19" s="58">
        <f>SUM(E6:E16)-E10</f>
        <v>475.7</v>
      </c>
    </row>
    <row r="20" spans="3:5" ht="3" customHeight="1" thickBot="1">
      <c r="C20" s="18"/>
      <c r="D20" s="59"/>
      <c r="E20" s="60"/>
    </row>
    <row r="21" spans="3:5">
      <c r="C21" t="s">
        <v>166</v>
      </c>
    </row>
    <row r="23" spans="3:5">
      <c r="C23" s="616" t="s">
        <v>198</v>
      </c>
      <c r="D23" s="616"/>
      <c r="E23" s="616"/>
    </row>
  </sheetData>
  <mergeCells count="7">
    <mergeCell ref="C23:E23"/>
    <mergeCell ref="C3:E3"/>
    <mergeCell ref="E12:E13"/>
    <mergeCell ref="C6:C7"/>
    <mergeCell ref="C9:C10"/>
    <mergeCell ref="C12:C13"/>
    <mergeCell ref="C4:E4"/>
  </mergeCells>
  <phoneticPr fontId="1"/>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DF82-13AC-4C23-BD5A-2F14F4A8709B}">
  <dimension ref="A2:O28"/>
  <sheetViews>
    <sheetView showGridLines="0" workbookViewId="0">
      <selection activeCell="J19" sqref="J19"/>
    </sheetView>
  </sheetViews>
  <sheetFormatPr defaultRowHeight="13"/>
  <cols>
    <col min="1" max="1" width="3.7265625" style="69" customWidth="1"/>
    <col min="2" max="2" width="13.6328125" style="69" customWidth="1"/>
    <col min="3" max="4" width="8.6328125" style="69" customWidth="1"/>
    <col min="5" max="5" width="10.7265625" style="69" customWidth="1"/>
    <col min="6" max="6" width="5.1796875" style="69" customWidth="1"/>
    <col min="7" max="7" width="14.36328125" style="69" customWidth="1"/>
    <col min="8" max="8" width="8.7265625" style="69"/>
    <col min="9" max="10" width="11" style="69" customWidth="1"/>
    <col min="11" max="11" width="8.7265625" style="69"/>
    <col min="12" max="12" width="13.7265625" style="69" customWidth="1"/>
    <col min="13" max="15" width="9.26953125" style="69" customWidth="1"/>
    <col min="16" max="16384" width="8.7265625" style="69"/>
  </cols>
  <sheetData>
    <row r="2" spans="2:15" ht="16.5">
      <c r="B2" s="126" t="s">
        <v>232</v>
      </c>
      <c r="E2" s="127"/>
      <c r="F2" s="69" t="s">
        <v>229</v>
      </c>
    </row>
    <row r="5" spans="2:15" ht="14">
      <c r="B5" s="128" t="s">
        <v>234</v>
      </c>
      <c r="G5" s="128" t="s">
        <v>14</v>
      </c>
      <c r="H5" s="128"/>
      <c r="L5" s="128" t="s">
        <v>234</v>
      </c>
    </row>
    <row r="7" spans="2:15">
      <c r="B7" s="626" t="s">
        <v>233</v>
      </c>
      <c r="C7" s="113" t="s">
        <v>60</v>
      </c>
      <c r="D7" s="113" t="s">
        <v>61</v>
      </c>
      <c r="E7" s="129" t="s">
        <v>235</v>
      </c>
      <c r="G7" s="628" t="s">
        <v>15</v>
      </c>
      <c r="H7" s="629"/>
      <c r="I7" s="130">
        <v>166</v>
      </c>
      <c r="L7" s="626" t="s">
        <v>233</v>
      </c>
      <c r="M7" s="113" t="s">
        <v>60</v>
      </c>
      <c r="N7" s="113" t="s">
        <v>61</v>
      </c>
      <c r="O7" s="129" t="s">
        <v>235</v>
      </c>
    </row>
    <row r="8" spans="2:15" ht="14">
      <c r="B8" s="627"/>
      <c r="C8" s="131">
        <f>CF表!F5</f>
        <v>35</v>
      </c>
      <c r="D8" s="138">
        <v>50</v>
      </c>
      <c r="E8" s="139">
        <v>400</v>
      </c>
      <c r="G8" s="628" t="s">
        <v>16</v>
      </c>
      <c r="H8" s="629"/>
      <c r="I8" s="130">
        <v>283</v>
      </c>
      <c r="K8" s="118"/>
      <c r="L8" s="627"/>
      <c r="M8" s="131"/>
      <c r="N8" s="193"/>
      <c r="O8" s="194"/>
    </row>
    <row r="9" spans="2:15" ht="14">
      <c r="B9" s="627"/>
      <c r="C9" s="131">
        <f>A19</f>
        <v>51</v>
      </c>
      <c r="D9" s="138">
        <v>59</v>
      </c>
      <c r="E9" s="139">
        <v>350</v>
      </c>
      <c r="G9" s="628" t="s">
        <v>17</v>
      </c>
      <c r="H9" s="629"/>
      <c r="I9" s="130">
        <v>328</v>
      </c>
      <c r="L9" s="627"/>
      <c r="M9" s="131"/>
      <c r="N9" s="193"/>
      <c r="O9" s="194"/>
    </row>
    <row r="10" spans="2:15" ht="14">
      <c r="B10" s="627"/>
      <c r="C10" s="131">
        <f>A20</f>
        <v>60</v>
      </c>
      <c r="D10" s="138">
        <v>64</v>
      </c>
      <c r="E10" s="139">
        <v>300</v>
      </c>
      <c r="G10" s="628" t="s">
        <v>18</v>
      </c>
      <c r="H10" s="629"/>
      <c r="I10" s="130">
        <v>342</v>
      </c>
      <c r="L10" s="627"/>
      <c r="M10" s="131"/>
      <c r="N10" s="193"/>
      <c r="O10" s="194"/>
    </row>
    <row r="11" spans="2:15" ht="14">
      <c r="B11" s="627"/>
      <c r="C11" s="131">
        <f>A21</f>
        <v>65</v>
      </c>
      <c r="D11" s="138">
        <v>85</v>
      </c>
      <c r="E11" s="139">
        <v>280</v>
      </c>
      <c r="G11" s="628" t="s">
        <v>19</v>
      </c>
      <c r="H11" s="629"/>
      <c r="I11" s="132" t="s">
        <v>20</v>
      </c>
      <c r="L11" s="627"/>
      <c r="M11" s="131"/>
      <c r="N11" s="193"/>
      <c r="O11" s="194"/>
    </row>
    <row r="12" spans="2:15" ht="14">
      <c r="B12" s="627"/>
      <c r="C12" s="131">
        <f>A22</f>
        <v>86</v>
      </c>
      <c r="D12" s="138">
        <v>100</v>
      </c>
      <c r="E12" s="139">
        <v>250</v>
      </c>
      <c r="G12" s="628" t="s">
        <v>21</v>
      </c>
      <c r="H12" s="629"/>
      <c r="I12" s="132" t="s">
        <v>22</v>
      </c>
      <c r="L12" s="627"/>
      <c r="M12" s="131"/>
      <c r="N12" s="193"/>
      <c r="O12" s="194"/>
    </row>
    <row r="13" spans="2:15" ht="14">
      <c r="B13" s="627"/>
      <c r="C13" s="131">
        <f>A23</f>
        <v>101</v>
      </c>
      <c r="D13" s="138"/>
      <c r="E13" s="139"/>
      <c r="G13" s="69" t="s">
        <v>220</v>
      </c>
      <c r="L13" s="627"/>
      <c r="M13" s="131"/>
      <c r="N13" s="193"/>
      <c r="O13" s="194"/>
    </row>
    <row r="14" spans="2:15">
      <c r="C14" s="133"/>
      <c r="D14" s="134" t="s">
        <v>222</v>
      </c>
      <c r="E14" s="135"/>
      <c r="G14" s="69" t="s">
        <v>221</v>
      </c>
      <c r="M14" s="133"/>
      <c r="N14" s="134" t="s">
        <v>222</v>
      </c>
      <c r="O14" s="135"/>
    </row>
    <row r="15" spans="2:15">
      <c r="D15" s="69" t="s">
        <v>223</v>
      </c>
      <c r="G15" s="69" t="s">
        <v>23</v>
      </c>
      <c r="N15" s="69" t="s">
        <v>223</v>
      </c>
    </row>
    <row r="16" spans="2:15">
      <c r="G16" s="69" t="s">
        <v>24</v>
      </c>
    </row>
    <row r="17" spans="1:2" ht="16.5">
      <c r="B17" s="136" t="s">
        <v>208</v>
      </c>
    </row>
    <row r="19" spans="1:2">
      <c r="A19" s="137">
        <f>IF(D8&gt;=100,"",IF(D8="","",D8+1))</f>
        <v>51</v>
      </c>
    </row>
    <row r="20" spans="1:2">
      <c r="A20" s="137">
        <f>IF(D9&gt;=100,"",IF(D9="","",D9+1))</f>
        <v>60</v>
      </c>
    </row>
    <row r="21" spans="1:2">
      <c r="A21" s="137">
        <f>IF(D10&gt;=100,"",IF(D10="","",D10+1))</f>
        <v>65</v>
      </c>
    </row>
    <row r="22" spans="1:2" ht="13.5" customHeight="1">
      <c r="A22" s="137">
        <f>IF(D11&gt;=100,"",IF(D11="","",D11+1))</f>
        <v>86</v>
      </c>
    </row>
    <row r="23" spans="1:2" ht="13.5" customHeight="1">
      <c r="A23" s="137">
        <f>IF(D12="","",D12+1)</f>
        <v>101</v>
      </c>
    </row>
    <row r="24" spans="1:2" ht="13.5" customHeight="1">
      <c r="A24" s="137"/>
    </row>
    <row r="25" spans="1:2" ht="13.5" customHeight="1"/>
    <row r="26" spans="1:2" ht="13.5" customHeight="1"/>
    <row r="27" spans="1:2" ht="13.5" customHeight="1"/>
    <row r="28" spans="1:2" ht="13.5" customHeight="1"/>
  </sheetData>
  <mergeCells count="8">
    <mergeCell ref="L7:L13"/>
    <mergeCell ref="B7:B13"/>
    <mergeCell ref="G7:H7"/>
    <mergeCell ref="G8:H8"/>
    <mergeCell ref="G9:H9"/>
    <mergeCell ref="G10:H10"/>
    <mergeCell ref="G12:H12"/>
    <mergeCell ref="G11:H11"/>
  </mergeCells>
  <phoneticPr fontId="1"/>
  <hyperlinks>
    <hyperlink ref="B17" location="CF表!A33" display="キャッシュフロー表に戻る🔙" xr:uid="{62733E68-684E-4ABB-AC3C-E11EB20B1AC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2B52-AAA7-4B2E-BEE3-4FF07B7D8464}">
  <dimension ref="B3:L21"/>
  <sheetViews>
    <sheetView workbookViewId="0">
      <selection activeCell="D4" sqref="D4"/>
    </sheetView>
  </sheetViews>
  <sheetFormatPr defaultRowHeight="13"/>
  <cols>
    <col min="2" max="4" width="12.36328125" customWidth="1"/>
    <col min="5" max="5" width="19.36328125" customWidth="1"/>
    <col min="6" max="6" width="7.1796875" customWidth="1"/>
    <col min="9" max="11" width="12.54296875" customWidth="1"/>
    <col min="12" max="12" width="20.08984375" customWidth="1"/>
  </cols>
  <sheetData>
    <row r="3" spans="2:12">
      <c r="B3" t="s">
        <v>146</v>
      </c>
      <c r="I3" t="s">
        <v>146</v>
      </c>
    </row>
    <row r="4" spans="2:12" ht="16.5" customHeight="1">
      <c r="B4" s="631" t="s">
        <v>148</v>
      </c>
      <c r="C4" s="631"/>
      <c r="G4" s="23" t="s">
        <v>186</v>
      </c>
      <c r="I4" s="631" t="s">
        <v>148</v>
      </c>
      <c r="J4" s="631"/>
    </row>
    <row r="5" spans="2:12" ht="16.5" customHeight="1">
      <c r="B5" s="630" t="s">
        <v>149</v>
      </c>
      <c r="C5" s="630"/>
      <c r="D5" s="630"/>
      <c r="E5" s="630"/>
      <c r="I5" s="630" t="s">
        <v>149</v>
      </c>
      <c r="J5" s="630"/>
      <c r="K5" s="630"/>
      <c r="L5" s="630"/>
    </row>
    <row r="6" spans="2:12" ht="16.5" customHeight="1">
      <c r="B6" s="21" t="s">
        <v>139</v>
      </c>
      <c r="C6" s="33" t="s">
        <v>140</v>
      </c>
      <c r="D6" s="27" t="s">
        <v>141</v>
      </c>
      <c r="E6" s="36" t="s">
        <v>142</v>
      </c>
      <c r="I6" s="21" t="s">
        <v>139</v>
      </c>
      <c r="J6" s="33" t="s">
        <v>140</v>
      </c>
      <c r="K6" s="27" t="s">
        <v>141</v>
      </c>
      <c r="L6" s="36" t="s">
        <v>142</v>
      </c>
    </row>
    <row r="7" spans="2:12" ht="16.5" customHeight="1">
      <c r="B7" s="26">
        <v>412.3</v>
      </c>
      <c r="C7" s="34">
        <v>3840.6</v>
      </c>
      <c r="D7" s="26">
        <v>202.6</v>
      </c>
      <c r="E7" s="37">
        <v>124400</v>
      </c>
      <c r="I7" s="26">
        <v>412.3</v>
      </c>
      <c r="J7" s="34">
        <v>3840.6</v>
      </c>
      <c r="K7" s="26">
        <v>202.6</v>
      </c>
      <c r="L7" s="37">
        <v>124400</v>
      </c>
    </row>
    <row r="8" spans="2:12" ht="16.5" customHeight="1">
      <c r="B8" s="32">
        <v>9.2999999999999999E-2</v>
      </c>
      <c r="C8" s="35">
        <v>0.86199999999999999</v>
      </c>
      <c r="D8" s="32">
        <v>4.4999999999999998E-2</v>
      </c>
      <c r="E8" s="33" t="s">
        <v>143</v>
      </c>
      <c r="I8" s="32">
        <v>9.2999999999999999E-2</v>
      </c>
      <c r="J8" s="35">
        <v>0.86199999999999999</v>
      </c>
      <c r="K8" s="32">
        <v>4.4999999999999998E-2</v>
      </c>
      <c r="L8" s="33" t="s">
        <v>143</v>
      </c>
    </row>
    <row r="9" spans="2:12" ht="16.5" customHeight="1">
      <c r="B9" s="631" t="s">
        <v>150</v>
      </c>
      <c r="C9" s="631"/>
      <c r="I9" s="631" t="s">
        <v>150</v>
      </c>
      <c r="J9" s="631"/>
    </row>
    <row r="10" spans="2:12" ht="16.5" customHeight="1">
      <c r="B10" s="630" t="s">
        <v>151</v>
      </c>
      <c r="C10" s="630"/>
      <c r="D10" s="630"/>
      <c r="E10" s="630"/>
      <c r="I10" s="630" t="s">
        <v>151</v>
      </c>
      <c r="J10" s="630"/>
      <c r="K10" s="630"/>
      <c r="L10" s="630"/>
    </row>
    <row r="11" spans="2:12" ht="16.5" customHeight="1">
      <c r="B11" s="21" t="s">
        <v>139</v>
      </c>
      <c r="C11" s="33" t="s">
        <v>140</v>
      </c>
      <c r="D11" s="27" t="s">
        <v>141</v>
      </c>
      <c r="E11" s="36" t="s">
        <v>142</v>
      </c>
      <c r="I11" s="21" t="s">
        <v>139</v>
      </c>
      <c r="J11" s="33" t="s">
        <v>140</v>
      </c>
      <c r="K11" s="27" t="s">
        <v>141</v>
      </c>
      <c r="L11" s="36" t="s">
        <v>142</v>
      </c>
    </row>
    <row r="12" spans="2:12" ht="16.5" customHeight="1">
      <c r="B12" s="26">
        <v>270</v>
      </c>
      <c r="C12" s="34">
        <v>3120.9</v>
      </c>
      <c r="D12" s="26">
        <v>214</v>
      </c>
      <c r="E12" s="37">
        <v>103700</v>
      </c>
      <c r="I12" s="26">
        <v>270</v>
      </c>
      <c r="J12" s="34">
        <v>3120.9</v>
      </c>
      <c r="K12" s="26">
        <v>214</v>
      </c>
      <c r="L12" s="37">
        <v>103700</v>
      </c>
    </row>
    <row r="13" spans="2:12" ht="16.5" customHeight="1">
      <c r="B13" s="32">
        <v>7.4999999999999997E-2</v>
      </c>
      <c r="C13" s="35">
        <v>0.86599999999999999</v>
      </c>
      <c r="D13" s="32">
        <v>5.8999999999999997E-2</v>
      </c>
      <c r="E13" s="33" t="s">
        <v>147</v>
      </c>
      <c r="I13" s="32">
        <v>7.4999999999999997E-2</v>
      </c>
      <c r="J13" s="35">
        <v>0.86599999999999999</v>
      </c>
      <c r="K13" s="32">
        <v>5.8999999999999997E-2</v>
      </c>
      <c r="L13" s="33" t="s">
        <v>147</v>
      </c>
    </row>
    <row r="14" spans="2:12" ht="16.5" customHeight="1">
      <c r="B14" s="631" t="s">
        <v>152</v>
      </c>
      <c r="C14" s="631"/>
      <c r="I14" s="631" t="s">
        <v>152</v>
      </c>
      <c r="J14" s="631"/>
    </row>
    <row r="15" spans="2:12" ht="16.5" customHeight="1">
      <c r="B15" s="630" t="s">
        <v>153</v>
      </c>
      <c r="C15" s="630"/>
      <c r="D15" s="630"/>
      <c r="E15" s="630"/>
      <c r="I15" s="630" t="s">
        <v>153</v>
      </c>
      <c r="J15" s="630"/>
      <c r="K15" s="630"/>
      <c r="L15" s="630"/>
    </row>
    <row r="16" spans="2:12" ht="16.5" customHeight="1">
      <c r="B16" s="21" t="s">
        <v>139</v>
      </c>
      <c r="C16" s="33" t="s">
        <v>140</v>
      </c>
      <c r="D16" s="27" t="s">
        <v>141</v>
      </c>
      <c r="E16" s="36" t="s">
        <v>142</v>
      </c>
      <c r="I16" s="21" t="s">
        <v>139</v>
      </c>
      <c r="J16" s="33" t="s">
        <v>140</v>
      </c>
      <c r="K16" s="27" t="s">
        <v>141</v>
      </c>
      <c r="L16" s="36" t="s">
        <v>142</v>
      </c>
    </row>
    <row r="17" spans="2:12" ht="16.5" customHeight="1">
      <c r="B17" s="26">
        <v>785.9</v>
      </c>
      <c r="C17" s="34">
        <v>3562.2</v>
      </c>
      <c r="D17" s="26">
        <v>180.3</v>
      </c>
      <c r="E17" s="37">
        <v>123600</v>
      </c>
      <c r="I17" s="26">
        <v>785.9</v>
      </c>
      <c r="J17" s="34">
        <v>3562.2</v>
      </c>
      <c r="K17" s="26">
        <v>180.3</v>
      </c>
      <c r="L17" s="37">
        <v>123600</v>
      </c>
    </row>
    <row r="18" spans="2:12" ht="16.5" customHeight="1">
      <c r="B18" s="32">
        <v>0.17399999999999999</v>
      </c>
      <c r="C18" s="35">
        <v>0.78700000000000003</v>
      </c>
      <c r="D18" s="32">
        <v>0.04</v>
      </c>
      <c r="E18" s="33" t="s">
        <v>154</v>
      </c>
      <c r="I18" s="32">
        <v>0.17399999999999999</v>
      </c>
      <c r="J18" s="35">
        <v>0.78700000000000003</v>
      </c>
      <c r="K18" s="32">
        <v>0.04</v>
      </c>
      <c r="L18" s="33" t="s">
        <v>154</v>
      </c>
    </row>
    <row r="20" spans="2:12">
      <c r="B20" t="s">
        <v>144</v>
      </c>
    </row>
    <row r="21" spans="2:12">
      <c r="B21" s="23" t="s">
        <v>145</v>
      </c>
    </row>
  </sheetData>
  <mergeCells count="12">
    <mergeCell ref="I15:L15"/>
    <mergeCell ref="I4:J4"/>
    <mergeCell ref="I5:L5"/>
    <mergeCell ref="I9:J9"/>
    <mergeCell ref="I10:L10"/>
    <mergeCell ref="I14:J14"/>
    <mergeCell ref="B15:E15"/>
    <mergeCell ref="B4:C4"/>
    <mergeCell ref="B5:E5"/>
    <mergeCell ref="B9:C9"/>
    <mergeCell ref="B10:E10"/>
    <mergeCell ref="B14:C14"/>
  </mergeCells>
  <phoneticPr fontId="1"/>
  <hyperlinks>
    <hyperlink ref="B21" r:id="rId1" location="SUB3" xr:uid="{DEB64767-77E5-48B2-A747-13AF410D7194}"/>
    <hyperlink ref="G4" location="ライフイベント表!A1" display="戻る＜＜" xr:uid="{9E21CF5F-C731-4ABA-A269-585DDDDA3C6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D46A-64DA-4BC6-BCB1-829E5DF61F4F}">
  <dimension ref="B2:DJ29"/>
  <sheetViews>
    <sheetView workbookViewId="0">
      <selection activeCell="M13" sqref="M13"/>
    </sheetView>
  </sheetViews>
  <sheetFormatPr defaultRowHeight="13"/>
  <cols>
    <col min="1" max="16384" width="8.7265625" style="69"/>
  </cols>
  <sheetData>
    <row r="2" spans="2:40">
      <c r="B2" s="69" t="s">
        <v>390</v>
      </c>
    </row>
    <row r="4" spans="2:40">
      <c r="B4" s="172"/>
      <c r="C4" s="172" t="s">
        <v>391</v>
      </c>
      <c r="D4" s="172" t="s">
        <v>61</v>
      </c>
    </row>
    <row r="5" spans="2:40">
      <c r="B5" s="141" t="s">
        <v>392</v>
      </c>
      <c r="C5" s="195"/>
      <c r="D5" s="195"/>
      <c r="AK5" s="581" t="s">
        <v>342</v>
      </c>
      <c r="AL5" s="600"/>
      <c r="AM5" s="600"/>
      <c r="AN5" s="600"/>
    </row>
    <row r="6" spans="2:40">
      <c r="B6" s="196"/>
      <c r="C6" s="173">
        <v>20</v>
      </c>
      <c r="D6" s="197">
        <v>59</v>
      </c>
    </row>
    <row r="7" spans="2:40">
      <c r="B7" s="198"/>
      <c r="C7" s="173"/>
      <c r="D7" s="197"/>
    </row>
    <row r="8" spans="2:40">
      <c r="B8" s="198"/>
      <c r="C8" s="173"/>
      <c r="D8" s="197"/>
    </row>
    <row r="9" spans="2:40">
      <c r="B9" s="141" t="s">
        <v>393</v>
      </c>
      <c r="C9" s="195"/>
      <c r="D9" s="195"/>
    </row>
    <row r="10" spans="2:40">
      <c r="B10" s="198"/>
      <c r="C10" s="173">
        <v>10</v>
      </c>
      <c r="D10" s="197"/>
    </row>
    <row r="11" spans="2:40">
      <c r="B11" s="198"/>
      <c r="C11" s="173"/>
      <c r="D11" s="197"/>
    </row>
    <row r="12" spans="2:40">
      <c r="B12" s="198"/>
      <c r="C12" s="173"/>
      <c r="D12" s="197"/>
    </row>
    <row r="13" spans="2:40">
      <c r="B13" s="113" t="s">
        <v>348</v>
      </c>
      <c r="C13" s="173"/>
      <c r="D13" s="197"/>
    </row>
    <row r="14" spans="2:40" ht="14">
      <c r="B14" s="141" t="s">
        <v>394</v>
      </c>
      <c r="C14" s="199">
        <v>30</v>
      </c>
      <c r="D14" s="200"/>
    </row>
    <row r="17" spans="2:114">
      <c r="B17" s="596" t="s">
        <v>397</v>
      </c>
      <c r="C17" s="596"/>
    </row>
    <row r="20" spans="2:114">
      <c r="B20" s="1"/>
      <c r="C20" s="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2">
        <v>45291</v>
      </c>
      <c r="AN20" s="202">
        <v>45656</v>
      </c>
      <c r="AO20" s="202">
        <v>46021</v>
      </c>
      <c r="AP20" s="202">
        <v>46386</v>
      </c>
      <c r="AQ20" s="202">
        <v>46751</v>
      </c>
      <c r="AR20" s="202">
        <v>47116</v>
      </c>
      <c r="AS20" s="202">
        <v>47481</v>
      </c>
      <c r="AT20" s="202">
        <v>47846</v>
      </c>
      <c r="AU20" s="202">
        <v>48211</v>
      </c>
      <c r="AV20" s="202">
        <v>48576</v>
      </c>
      <c r="AW20" s="202">
        <v>48941</v>
      </c>
      <c r="AX20" s="202">
        <v>49306</v>
      </c>
      <c r="AY20" s="202">
        <v>49671</v>
      </c>
      <c r="AZ20" s="202">
        <v>50036</v>
      </c>
      <c r="BA20" s="202">
        <v>50401</v>
      </c>
      <c r="BB20" s="202">
        <v>50766</v>
      </c>
      <c r="BC20" s="202">
        <v>51131</v>
      </c>
      <c r="BD20" s="202">
        <v>51496</v>
      </c>
      <c r="BE20" s="202">
        <v>51861</v>
      </c>
      <c r="BF20" s="202">
        <v>52226</v>
      </c>
      <c r="BG20" s="202">
        <v>52591</v>
      </c>
      <c r="BH20" s="202">
        <v>52956</v>
      </c>
      <c r="BI20" s="202">
        <v>53321</v>
      </c>
      <c r="BJ20" s="202">
        <v>53686</v>
      </c>
      <c r="BK20" s="202">
        <v>54051</v>
      </c>
      <c r="BL20" s="202">
        <v>54416</v>
      </c>
      <c r="BM20" s="202">
        <v>54781</v>
      </c>
      <c r="BN20" s="202">
        <v>55146</v>
      </c>
      <c r="BO20" s="202">
        <v>55511</v>
      </c>
      <c r="BP20" s="202">
        <v>55876</v>
      </c>
      <c r="BQ20" s="202">
        <v>56241</v>
      </c>
      <c r="BR20" s="202">
        <v>56606</v>
      </c>
      <c r="BS20" s="202">
        <v>56971</v>
      </c>
      <c r="BT20" s="202">
        <v>57336</v>
      </c>
      <c r="BU20" s="202">
        <v>57701</v>
      </c>
      <c r="BV20" s="202">
        <v>58066</v>
      </c>
      <c r="BW20" s="202">
        <v>58431</v>
      </c>
      <c r="BX20" s="202">
        <v>58796</v>
      </c>
      <c r="BY20" s="202">
        <v>59161</v>
      </c>
      <c r="BZ20" s="202">
        <v>59526</v>
      </c>
      <c r="CA20" s="202">
        <v>59891</v>
      </c>
      <c r="CB20" s="202">
        <v>60256</v>
      </c>
      <c r="CC20" s="202">
        <v>60621</v>
      </c>
      <c r="CD20" s="202">
        <v>60986</v>
      </c>
      <c r="CE20" s="202">
        <v>61351</v>
      </c>
      <c r="CF20" s="202">
        <v>61716</v>
      </c>
      <c r="CG20" s="202">
        <v>62081</v>
      </c>
      <c r="CH20" s="202">
        <v>62446</v>
      </c>
      <c r="CI20" s="202">
        <v>62811</v>
      </c>
      <c r="CJ20" s="202">
        <v>63176</v>
      </c>
      <c r="CK20" s="202">
        <v>63541</v>
      </c>
      <c r="CL20" s="202">
        <v>63906</v>
      </c>
      <c r="CM20" s="202">
        <v>64271</v>
      </c>
      <c r="CN20" s="202">
        <v>64636</v>
      </c>
      <c r="CO20" s="202">
        <v>65001</v>
      </c>
      <c r="CP20" s="202">
        <v>65366</v>
      </c>
      <c r="CQ20" s="202">
        <v>65731</v>
      </c>
      <c r="CR20" s="202">
        <v>66096</v>
      </c>
      <c r="CS20" s="202">
        <v>66461</v>
      </c>
      <c r="CT20" s="202">
        <v>66826</v>
      </c>
      <c r="CU20" s="202">
        <v>67191</v>
      </c>
      <c r="CV20" s="202">
        <v>67556</v>
      </c>
      <c r="CW20" s="202">
        <v>67921</v>
      </c>
      <c r="CX20" s="202">
        <v>68286</v>
      </c>
      <c r="CY20" s="202">
        <v>68651</v>
      </c>
      <c r="CZ20" s="202">
        <v>69016</v>
      </c>
      <c r="DA20" s="202">
        <v>69381</v>
      </c>
      <c r="DB20" s="202">
        <v>69746</v>
      </c>
      <c r="DC20" s="202">
        <v>70111</v>
      </c>
      <c r="DD20" s="202">
        <v>70476</v>
      </c>
      <c r="DE20" s="202">
        <v>70841</v>
      </c>
      <c r="DF20" s="202">
        <v>71206</v>
      </c>
      <c r="DG20" s="202">
        <v>71571</v>
      </c>
      <c r="DH20" s="202">
        <v>71936</v>
      </c>
      <c r="DI20" s="202">
        <v>72301</v>
      </c>
      <c r="DJ20" s="202">
        <v>72666</v>
      </c>
    </row>
    <row r="21" spans="2:114">
      <c r="B21" s="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117"/>
      <c r="AM21" s="3">
        <v>55</v>
      </c>
      <c r="AN21" s="3">
        <v>56</v>
      </c>
      <c r="AO21" s="3">
        <v>57</v>
      </c>
      <c r="AP21" s="3">
        <v>58</v>
      </c>
      <c r="AQ21" s="3">
        <v>59</v>
      </c>
      <c r="AR21" s="3">
        <v>60</v>
      </c>
      <c r="AS21" s="3">
        <v>61</v>
      </c>
      <c r="AT21" s="3">
        <v>62</v>
      </c>
      <c r="AU21" s="3">
        <v>63</v>
      </c>
      <c r="AV21" s="3">
        <v>64</v>
      </c>
      <c r="AW21" s="3">
        <v>65</v>
      </c>
      <c r="AX21" s="3">
        <v>66</v>
      </c>
      <c r="AY21" s="3">
        <v>67</v>
      </c>
      <c r="AZ21" s="3">
        <v>68</v>
      </c>
      <c r="BA21" s="3">
        <v>69</v>
      </c>
      <c r="BB21" s="3">
        <v>70</v>
      </c>
      <c r="BC21" s="3">
        <v>71</v>
      </c>
      <c r="BD21" s="3">
        <v>72</v>
      </c>
      <c r="BE21" s="3">
        <v>73</v>
      </c>
      <c r="BF21" s="3">
        <v>74</v>
      </c>
      <c r="BG21" s="3">
        <v>75</v>
      </c>
      <c r="BH21" s="3">
        <v>76</v>
      </c>
      <c r="BI21" s="3">
        <v>77</v>
      </c>
      <c r="BJ21" s="3">
        <v>78</v>
      </c>
      <c r="BK21" s="3">
        <v>79</v>
      </c>
      <c r="BL21" s="3">
        <v>80</v>
      </c>
      <c r="BM21" s="3">
        <v>81</v>
      </c>
      <c r="BN21" s="3">
        <v>82</v>
      </c>
      <c r="BO21" s="3">
        <v>83</v>
      </c>
      <c r="BP21" s="3">
        <v>84</v>
      </c>
      <c r="BQ21" s="3">
        <v>85</v>
      </c>
      <c r="BR21" s="3">
        <v>86</v>
      </c>
      <c r="BS21" s="3">
        <v>87</v>
      </c>
      <c r="BT21" s="3">
        <v>88</v>
      </c>
      <c r="BU21" s="3">
        <v>89</v>
      </c>
      <c r="BV21" s="3">
        <v>90</v>
      </c>
      <c r="BW21" s="3">
        <v>91</v>
      </c>
      <c r="BX21" s="3">
        <v>92</v>
      </c>
      <c r="BY21" s="3">
        <v>93</v>
      </c>
      <c r="BZ21" s="3">
        <v>94</v>
      </c>
      <c r="CA21" s="3">
        <v>95</v>
      </c>
      <c r="CB21" s="3">
        <v>96</v>
      </c>
      <c r="CC21" s="3">
        <v>97</v>
      </c>
      <c r="CD21" s="3">
        <v>98</v>
      </c>
      <c r="CE21" s="3">
        <v>99</v>
      </c>
      <c r="CF21" s="3">
        <v>100</v>
      </c>
      <c r="CG21" s="3">
        <v>101</v>
      </c>
      <c r="CH21" s="3">
        <v>102</v>
      </c>
      <c r="CI21" s="3">
        <v>103</v>
      </c>
      <c r="CJ21" s="3">
        <v>104</v>
      </c>
      <c r="CK21" s="3">
        <v>105</v>
      </c>
      <c r="CL21" s="3">
        <v>106</v>
      </c>
      <c r="CM21" s="3">
        <v>107</v>
      </c>
      <c r="CN21" s="3">
        <v>108</v>
      </c>
      <c r="CO21" s="3">
        <v>109</v>
      </c>
      <c r="CP21" s="3">
        <v>110</v>
      </c>
      <c r="CQ21" s="3">
        <v>111</v>
      </c>
      <c r="CR21" s="3">
        <v>112</v>
      </c>
      <c r="CS21" s="3">
        <v>113</v>
      </c>
      <c r="CT21" s="3">
        <v>114</v>
      </c>
      <c r="CU21" s="3">
        <v>115</v>
      </c>
      <c r="CV21" s="3">
        <v>116</v>
      </c>
      <c r="CW21" s="3">
        <v>117</v>
      </c>
      <c r="CX21" s="3">
        <v>118</v>
      </c>
      <c r="CY21" s="3">
        <v>119</v>
      </c>
      <c r="CZ21" s="3">
        <v>120</v>
      </c>
      <c r="DA21" s="3">
        <v>121</v>
      </c>
      <c r="DB21" s="3">
        <v>122</v>
      </c>
      <c r="DC21" s="3">
        <v>123</v>
      </c>
      <c r="DD21" s="3">
        <v>124</v>
      </c>
      <c r="DE21" s="3">
        <v>125</v>
      </c>
      <c r="DF21" s="3">
        <v>126</v>
      </c>
      <c r="DG21" s="3">
        <v>127</v>
      </c>
      <c r="DH21" s="3">
        <v>128</v>
      </c>
      <c r="DI21" s="3">
        <v>129</v>
      </c>
      <c r="DJ21" s="3">
        <v>130</v>
      </c>
    </row>
    <row r="22" spans="2:114">
      <c r="B22" s="206" t="s">
        <v>398</v>
      </c>
      <c r="C22" s="201"/>
      <c r="D22" s="201"/>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203">
        <v>0</v>
      </c>
      <c r="AM22" s="204">
        <v>20</v>
      </c>
      <c r="AN22" s="90">
        <v>20</v>
      </c>
      <c r="AO22" s="90">
        <v>20</v>
      </c>
      <c r="AP22" s="90">
        <v>20</v>
      </c>
      <c r="AQ22" s="90">
        <v>20</v>
      </c>
      <c r="AR22" s="90">
        <v>0</v>
      </c>
      <c r="AS22" s="90">
        <v>0</v>
      </c>
      <c r="AT22" s="90">
        <v>0</v>
      </c>
      <c r="AU22" s="90">
        <v>0</v>
      </c>
      <c r="AV22" s="90">
        <v>0</v>
      </c>
      <c r="AW22" s="90">
        <v>0</v>
      </c>
      <c r="AX22" s="90">
        <v>0</v>
      </c>
      <c r="AY22" s="90">
        <v>0</v>
      </c>
      <c r="AZ22" s="90">
        <v>0</v>
      </c>
      <c r="BA22" s="90">
        <v>0</v>
      </c>
      <c r="BB22" s="90">
        <v>0</v>
      </c>
      <c r="BC22" s="90">
        <v>0</v>
      </c>
      <c r="BD22" s="90">
        <v>0</v>
      </c>
      <c r="BE22" s="90">
        <v>0</v>
      </c>
      <c r="BF22" s="90">
        <v>0</v>
      </c>
      <c r="BG22" s="90">
        <v>0</v>
      </c>
      <c r="BH22" s="90">
        <v>0</v>
      </c>
      <c r="BI22" s="90">
        <v>0</v>
      </c>
      <c r="BJ22" s="90">
        <v>0</v>
      </c>
      <c r="BK22" s="90">
        <v>0</v>
      </c>
      <c r="BL22" s="90">
        <v>0</v>
      </c>
      <c r="BM22" s="90">
        <v>0</v>
      </c>
      <c r="BN22" s="90">
        <v>0</v>
      </c>
      <c r="BO22" s="90">
        <v>0</v>
      </c>
      <c r="BP22" s="90">
        <v>0</v>
      </c>
      <c r="BQ22" s="90">
        <v>0</v>
      </c>
      <c r="BR22" s="90">
        <v>0</v>
      </c>
      <c r="BS22" s="90">
        <v>0</v>
      </c>
      <c r="BT22" s="90">
        <v>0</v>
      </c>
      <c r="BU22" s="90">
        <v>0</v>
      </c>
      <c r="BV22" s="90">
        <v>0</v>
      </c>
      <c r="BW22" s="90">
        <v>0</v>
      </c>
      <c r="BX22" s="90">
        <v>0</v>
      </c>
      <c r="BY22" s="90">
        <v>0</v>
      </c>
      <c r="BZ22" s="90">
        <v>0</v>
      </c>
      <c r="CA22" s="90">
        <v>0</v>
      </c>
      <c r="CB22" s="90">
        <v>0</v>
      </c>
      <c r="CC22" s="90">
        <v>0</v>
      </c>
      <c r="CD22" s="90">
        <v>0</v>
      </c>
      <c r="CE22" s="90">
        <v>0</v>
      </c>
      <c r="CF22" s="90">
        <v>0</v>
      </c>
      <c r="CG22" s="90">
        <v>0</v>
      </c>
      <c r="CH22" s="90">
        <v>0</v>
      </c>
      <c r="CI22" s="90">
        <v>0</v>
      </c>
      <c r="CJ22" s="90">
        <v>0</v>
      </c>
      <c r="CK22" s="90">
        <v>0</v>
      </c>
      <c r="CL22" s="90">
        <v>0</v>
      </c>
      <c r="CM22" s="90">
        <v>0</v>
      </c>
      <c r="CN22" s="90">
        <v>0</v>
      </c>
      <c r="CO22" s="90">
        <v>0</v>
      </c>
      <c r="CP22" s="90">
        <v>0</v>
      </c>
      <c r="CQ22" s="90">
        <v>0</v>
      </c>
      <c r="CR22" s="90">
        <v>0</v>
      </c>
      <c r="CS22" s="90">
        <v>0</v>
      </c>
      <c r="CT22" s="90">
        <v>0</v>
      </c>
      <c r="CU22" s="90">
        <v>0</v>
      </c>
      <c r="CV22" s="90">
        <v>0</v>
      </c>
      <c r="CW22" s="90">
        <v>0</v>
      </c>
      <c r="CX22" s="90">
        <v>0</v>
      </c>
      <c r="CY22" s="90">
        <v>0</v>
      </c>
      <c r="CZ22" s="90">
        <v>0</v>
      </c>
      <c r="DA22" s="90">
        <v>0</v>
      </c>
      <c r="DB22" s="90">
        <v>0</v>
      </c>
      <c r="DC22" s="90">
        <v>0</v>
      </c>
      <c r="DD22" s="90">
        <v>0</v>
      </c>
      <c r="DE22" s="90">
        <v>0</v>
      </c>
      <c r="DF22" s="90">
        <v>0</v>
      </c>
      <c r="DG22" s="90">
        <v>0</v>
      </c>
      <c r="DH22" s="90">
        <v>0</v>
      </c>
      <c r="DI22" s="90">
        <v>0</v>
      </c>
      <c r="DJ22" s="90">
        <v>0</v>
      </c>
    </row>
    <row r="23" spans="2:114">
      <c r="B23" s="1"/>
      <c r="C23" s="201"/>
      <c r="D23" s="205"/>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203">
        <v>0</v>
      </c>
      <c r="AM23" s="204">
        <v>0</v>
      </c>
      <c r="AN23" s="90">
        <v>0</v>
      </c>
      <c r="AO23" s="90">
        <v>0</v>
      </c>
      <c r="AP23" s="90">
        <v>0</v>
      </c>
      <c r="AQ23" s="90">
        <v>0</v>
      </c>
      <c r="AR23" s="90">
        <v>0</v>
      </c>
      <c r="AS23" s="90">
        <v>0</v>
      </c>
      <c r="AT23" s="90">
        <v>0</v>
      </c>
      <c r="AU23" s="90">
        <v>0</v>
      </c>
      <c r="AV23" s="90">
        <v>0</v>
      </c>
      <c r="AW23" s="90">
        <v>0</v>
      </c>
      <c r="AX23" s="90">
        <v>0</v>
      </c>
      <c r="AY23" s="90">
        <v>0</v>
      </c>
      <c r="AZ23" s="90">
        <v>0</v>
      </c>
      <c r="BA23" s="90">
        <v>0</v>
      </c>
      <c r="BB23" s="90">
        <v>0</v>
      </c>
      <c r="BC23" s="90">
        <v>0</v>
      </c>
      <c r="BD23" s="90">
        <v>0</v>
      </c>
      <c r="BE23" s="90">
        <v>0</v>
      </c>
      <c r="BF23" s="90">
        <v>0</v>
      </c>
      <c r="BG23" s="90">
        <v>0</v>
      </c>
      <c r="BH23" s="90">
        <v>0</v>
      </c>
      <c r="BI23" s="90">
        <v>0</v>
      </c>
      <c r="BJ23" s="90">
        <v>0</v>
      </c>
      <c r="BK23" s="90">
        <v>0</v>
      </c>
      <c r="BL23" s="90">
        <v>0</v>
      </c>
      <c r="BM23" s="90">
        <v>0</v>
      </c>
      <c r="BN23" s="90">
        <v>0</v>
      </c>
      <c r="BO23" s="90">
        <v>0</v>
      </c>
      <c r="BP23" s="90">
        <v>0</v>
      </c>
      <c r="BQ23" s="90">
        <v>0</v>
      </c>
      <c r="BR23" s="90">
        <v>0</v>
      </c>
      <c r="BS23" s="90">
        <v>0</v>
      </c>
      <c r="BT23" s="90">
        <v>0</v>
      </c>
      <c r="BU23" s="90">
        <v>0</v>
      </c>
      <c r="BV23" s="90">
        <v>0</v>
      </c>
      <c r="BW23" s="90">
        <v>0</v>
      </c>
      <c r="BX23" s="90">
        <v>0</v>
      </c>
      <c r="BY23" s="90">
        <v>0</v>
      </c>
      <c r="BZ23" s="90">
        <v>0</v>
      </c>
      <c r="CA23" s="90">
        <v>0</v>
      </c>
      <c r="CB23" s="90">
        <v>0</v>
      </c>
      <c r="CC23" s="90">
        <v>0</v>
      </c>
      <c r="CD23" s="90">
        <v>0</v>
      </c>
      <c r="CE23" s="90">
        <v>0</v>
      </c>
      <c r="CF23" s="90">
        <v>0</v>
      </c>
      <c r="CG23" s="90">
        <v>0</v>
      </c>
      <c r="CH23" s="90">
        <v>0</v>
      </c>
      <c r="CI23" s="90">
        <v>0</v>
      </c>
      <c r="CJ23" s="90">
        <v>0</v>
      </c>
      <c r="CK23" s="90">
        <v>0</v>
      </c>
      <c r="CL23" s="90">
        <v>0</v>
      </c>
      <c r="CM23" s="90">
        <v>0</v>
      </c>
      <c r="CN23" s="90">
        <v>0</v>
      </c>
      <c r="CO23" s="90">
        <v>0</v>
      </c>
      <c r="CP23" s="90">
        <v>0</v>
      </c>
      <c r="CQ23" s="90">
        <v>0</v>
      </c>
      <c r="CR23" s="90">
        <v>0</v>
      </c>
      <c r="CS23" s="90">
        <v>0</v>
      </c>
      <c r="CT23" s="90">
        <v>0</v>
      </c>
      <c r="CU23" s="90">
        <v>0</v>
      </c>
      <c r="CV23" s="90">
        <v>0</v>
      </c>
      <c r="CW23" s="90">
        <v>0</v>
      </c>
      <c r="CX23" s="90">
        <v>0</v>
      </c>
      <c r="CY23" s="90">
        <v>0</v>
      </c>
      <c r="CZ23" s="90">
        <v>0</v>
      </c>
      <c r="DA23" s="90">
        <v>0</v>
      </c>
      <c r="DB23" s="90">
        <v>0</v>
      </c>
      <c r="DC23" s="90">
        <v>0</v>
      </c>
      <c r="DD23" s="90">
        <v>0</v>
      </c>
      <c r="DE23" s="90">
        <v>0</v>
      </c>
      <c r="DF23" s="90">
        <v>0</v>
      </c>
      <c r="DG23" s="90">
        <v>0</v>
      </c>
      <c r="DH23" s="90">
        <v>0</v>
      </c>
      <c r="DI23" s="90">
        <v>0</v>
      </c>
      <c r="DJ23" s="90">
        <v>0</v>
      </c>
    </row>
    <row r="24" spans="2:114">
      <c r="B24" s="1"/>
      <c r="C24" s="201"/>
      <c r="D24" s="201"/>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203">
        <v>0</v>
      </c>
      <c r="AM24" s="204">
        <v>0</v>
      </c>
      <c r="AN24" s="90">
        <v>0</v>
      </c>
      <c r="AO24" s="90">
        <v>0</v>
      </c>
      <c r="AP24" s="90">
        <v>0</v>
      </c>
      <c r="AQ24" s="90">
        <v>0</v>
      </c>
      <c r="AR24" s="90">
        <v>0</v>
      </c>
      <c r="AS24" s="90">
        <v>0</v>
      </c>
      <c r="AT24" s="90">
        <v>0</v>
      </c>
      <c r="AU24" s="90">
        <v>0</v>
      </c>
      <c r="AV24" s="90">
        <v>0</v>
      </c>
      <c r="AW24" s="90">
        <v>0</v>
      </c>
      <c r="AX24" s="90">
        <v>0</v>
      </c>
      <c r="AY24" s="90">
        <v>0</v>
      </c>
      <c r="AZ24" s="90">
        <v>0</v>
      </c>
      <c r="BA24" s="90">
        <v>0</v>
      </c>
      <c r="BB24" s="90">
        <v>0</v>
      </c>
      <c r="BC24" s="90">
        <v>0</v>
      </c>
      <c r="BD24" s="90">
        <v>0</v>
      </c>
      <c r="BE24" s="90">
        <v>0</v>
      </c>
      <c r="BF24" s="90">
        <v>0</v>
      </c>
      <c r="BG24" s="90">
        <v>0</v>
      </c>
      <c r="BH24" s="90">
        <v>0</v>
      </c>
      <c r="BI24" s="90">
        <v>0</v>
      </c>
      <c r="BJ24" s="90">
        <v>0</v>
      </c>
      <c r="BK24" s="90">
        <v>0</v>
      </c>
      <c r="BL24" s="90">
        <v>0</v>
      </c>
      <c r="BM24" s="90">
        <v>0</v>
      </c>
      <c r="BN24" s="90">
        <v>0</v>
      </c>
      <c r="BO24" s="90">
        <v>0</v>
      </c>
      <c r="BP24" s="90">
        <v>0</v>
      </c>
      <c r="BQ24" s="90">
        <v>0</v>
      </c>
      <c r="BR24" s="90">
        <v>0</v>
      </c>
      <c r="BS24" s="90">
        <v>0</v>
      </c>
      <c r="BT24" s="90">
        <v>0</v>
      </c>
      <c r="BU24" s="90">
        <v>0</v>
      </c>
      <c r="BV24" s="90">
        <v>0</v>
      </c>
      <c r="BW24" s="90">
        <v>0</v>
      </c>
      <c r="BX24" s="90">
        <v>0</v>
      </c>
      <c r="BY24" s="90">
        <v>0</v>
      </c>
      <c r="BZ24" s="90">
        <v>0</v>
      </c>
      <c r="CA24" s="90">
        <v>0</v>
      </c>
      <c r="CB24" s="90">
        <v>0</v>
      </c>
      <c r="CC24" s="90">
        <v>0</v>
      </c>
      <c r="CD24" s="90">
        <v>0</v>
      </c>
      <c r="CE24" s="90">
        <v>0</v>
      </c>
      <c r="CF24" s="90">
        <v>0</v>
      </c>
      <c r="CG24" s="90">
        <v>0</v>
      </c>
      <c r="CH24" s="90">
        <v>0</v>
      </c>
      <c r="CI24" s="90">
        <v>0</v>
      </c>
      <c r="CJ24" s="90">
        <v>0</v>
      </c>
      <c r="CK24" s="90">
        <v>0</v>
      </c>
      <c r="CL24" s="90">
        <v>0</v>
      </c>
      <c r="CM24" s="90">
        <v>0</v>
      </c>
      <c r="CN24" s="90">
        <v>0</v>
      </c>
      <c r="CO24" s="90">
        <v>0</v>
      </c>
      <c r="CP24" s="90">
        <v>0</v>
      </c>
      <c r="CQ24" s="90">
        <v>0</v>
      </c>
      <c r="CR24" s="90">
        <v>0</v>
      </c>
      <c r="CS24" s="90">
        <v>0</v>
      </c>
      <c r="CT24" s="90">
        <v>0</v>
      </c>
      <c r="CU24" s="90">
        <v>0</v>
      </c>
      <c r="CV24" s="90">
        <v>0</v>
      </c>
      <c r="CW24" s="90">
        <v>0</v>
      </c>
      <c r="CX24" s="90">
        <v>0</v>
      </c>
      <c r="CY24" s="90">
        <v>0</v>
      </c>
      <c r="CZ24" s="90">
        <v>0</v>
      </c>
      <c r="DA24" s="90">
        <v>0</v>
      </c>
      <c r="DB24" s="90">
        <v>0</v>
      </c>
      <c r="DC24" s="90">
        <v>0</v>
      </c>
      <c r="DD24" s="90">
        <v>0</v>
      </c>
      <c r="DE24" s="90">
        <v>0</v>
      </c>
      <c r="DF24" s="90">
        <v>0</v>
      </c>
      <c r="DG24" s="90">
        <v>0</v>
      </c>
      <c r="DH24" s="90">
        <v>0</v>
      </c>
      <c r="DI24" s="90">
        <v>0</v>
      </c>
      <c r="DJ24" s="90">
        <v>0</v>
      </c>
    </row>
    <row r="25" spans="2:114">
      <c r="AL25" s="203">
        <v>0</v>
      </c>
      <c r="AM25" s="204">
        <v>10</v>
      </c>
      <c r="AN25" s="90">
        <v>10</v>
      </c>
      <c r="AO25" s="90">
        <v>10</v>
      </c>
      <c r="AP25" s="90">
        <v>10</v>
      </c>
      <c r="AQ25" s="90">
        <v>10</v>
      </c>
      <c r="AR25" s="90">
        <v>10</v>
      </c>
      <c r="AS25" s="90">
        <v>10</v>
      </c>
      <c r="AT25" s="90">
        <v>10</v>
      </c>
      <c r="AU25" s="90">
        <v>10</v>
      </c>
      <c r="AV25" s="90">
        <v>10</v>
      </c>
      <c r="AW25" s="90">
        <v>10</v>
      </c>
      <c r="AX25" s="90">
        <v>10</v>
      </c>
      <c r="AY25" s="90">
        <v>10</v>
      </c>
      <c r="AZ25" s="90">
        <v>10</v>
      </c>
      <c r="BA25" s="90">
        <v>10</v>
      </c>
      <c r="BB25" s="90">
        <v>10</v>
      </c>
      <c r="BC25" s="90">
        <v>10</v>
      </c>
      <c r="BD25" s="90">
        <v>10</v>
      </c>
      <c r="BE25" s="90">
        <v>10</v>
      </c>
      <c r="BF25" s="90">
        <v>10</v>
      </c>
      <c r="BG25" s="90">
        <v>10</v>
      </c>
      <c r="BH25" s="90">
        <v>10</v>
      </c>
      <c r="BI25" s="90">
        <v>10</v>
      </c>
      <c r="BJ25" s="90">
        <v>10</v>
      </c>
      <c r="BK25" s="90">
        <v>10</v>
      </c>
      <c r="BL25" s="90">
        <v>10</v>
      </c>
      <c r="BM25" s="90">
        <v>10</v>
      </c>
      <c r="BN25" s="90">
        <v>10</v>
      </c>
      <c r="BO25" s="90">
        <v>10</v>
      </c>
      <c r="BP25" s="90">
        <v>10</v>
      </c>
      <c r="BQ25" s="90">
        <v>10</v>
      </c>
      <c r="BR25" s="90">
        <v>10</v>
      </c>
      <c r="BS25" s="90">
        <v>10</v>
      </c>
      <c r="BT25" s="90">
        <v>10</v>
      </c>
      <c r="BU25" s="90">
        <v>10</v>
      </c>
      <c r="BV25" s="90">
        <v>10</v>
      </c>
      <c r="BW25" s="90">
        <v>10</v>
      </c>
      <c r="BX25" s="90">
        <v>10</v>
      </c>
      <c r="BY25" s="90">
        <v>10</v>
      </c>
      <c r="BZ25" s="90">
        <v>10</v>
      </c>
      <c r="CA25" s="90">
        <v>10</v>
      </c>
      <c r="CB25" s="90">
        <v>10</v>
      </c>
      <c r="CC25" s="90">
        <v>10</v>
      </c>
      <c r="CD25" s="90">
        <v>10</v>
      </c>
      <c r="CE25" s="90">
        <v>10</v>
      </c>
      <c r="CF25" s="90">
        <v>10</v>
      </c>
      <c r="CG25" s="90">
        <v>10</v>
      </c>
      <c r="CH25" s="90">
        <v>10</v>
      </c>
      <c r="CI25" s="90">
        <v>10</v>
      </c>
      <c r="CJ25" s="90">
        <v>10</v>
      </c>
      <c r="CK25" s="90">
        <v>10</v>
      </c>
      <c r="CL25" s="90">
        <v>10</v>
      </c>
      <c r="CM25" s="90">
        <v>10</v>
      </c>
      <c r="CN25" s="90">
        <v>10</v>
      </c>
      <c r="CO25" s="90">
        <v>10</v>
      </c>
      <c r="CP25" s="90">
        <v>10</v>
      </c>
      <c r="CQ25" s="90">
        <v>10</v>
      </c>
      <c r="CR25" s="90">
        <v>10</v>
      </c>
      <c r="CS25" s="90">
        <v>10</v>
      </c>
      <c r="CT25" s="90">
        <v>10</v>
      </c>
      <c r="CU25" s="90">
        <v>10</v>
      </c>
      <c r="CV25" s="90">
        <v>10</v>
      </c>
      <c r="CW25" s="90">
        <v>10</v>
      </c>
      <c r="CX25" s="90">
        <v>10</v>
      </c>
      <c r="CY25" s="90">
        <v>10</v>
      </c>
      <c r="CZ25" s="90">
        <v>10</v>
      </c>
      <c r="DA25" s="90">
        <v>10</v>
      </c>
      <c r="DB25" s="90">
        <v>10</v>
      </c>
      <c r="DC25" s="90">
        <v>10</v>
      </c>
      <c r="DD25" s="90">
        <v>10</v>
      </c>
      <c r="DE25" s="90">
        <v>10</v>
      </c>
      <c r="DF25" s="90">
        <v>10</v>
      </c>
      <c r="DG25" s="90">
        <v>10</v>
      </c>
      <c r="DH25" s="90">
        <v>10</v>
      </c>
      <c r="DI25" s="90">
        <v>10</v>
      </c>
      <c r="DJ25" s="90">
        <v>10</v>
      </c>
    </row>
    <row r="26" spans="2:114">
      <c r="AL26" s="203">
        <v>0</v>
      </c>
      <c r="AM26" s="204">
        <v>0</v>
      </c>
      <c r="AN26" s="90">
        <v>0</v>
      </c>
      <c r="AO26" s="90">
        <v>0</v>
      </c>
      <c r="AP26" s="90">
        <v>0</v>
      </c>
      <c r="AQ26" s="90">
        <v>0</v>
      </c>
      <c r="AR26" s="90">
        <v>0</v>
      </c>
      <c r="AS26" s="90">
        <v>0</v>
      </c>
      <c r="AT26" s="90">
        <v>0</v>
      </c>
      <c r="AU26" s="90">
        <v>0</v>
      </c>
      <c r="AV26" s="90">
        <v>0</v>
      </c>
      <c r="AW26" s="90">
        <v>0</v>
      </c>
      <c r="AX26" s="90">
        <v>0</v>
      </c>
      <c r="AY26" s="90">
        <v>0</v>
      </c>
      <c r="AZ26" s="90">
        <v>0</v>
      </c>
      <c r="BA26" s="90">
        <v>0</v>
      </c>
      <c r="BB26" s="90">
        <v>0</v>
      </c>
      <c r="BC26" s="90">
        <v>0</v>
      </c>
      <c r="BD26" s="90">
        <v>0</v>
      </c>
      <c r="BE26" s="90">
        <v>0</v>
      </c>
      <c r="BF26" s="90">
        <v>0</v>
      </c>
      <c r="BG26" s="90">
        <v>0</v>
      </c>
      <c r="BH26" s="90">
        <v>0</v>
      </c>
      <c r="BI26" s="90">
        <v>0</v>
      </c>
      <c r="BJ26" s="90">
        <v>0</v>
      </c>
      <c r="BK26" s="90">
        <v>0</v>
      </c>
      <c r="BL26" s="90">
        <v>0</v>
      </c>
      <c r="BM26" s="90">
        <v>0</v>
      </c>
      <c r="BN26" s="90">
        <v>0</v>
      </c>
      <c r="BO26" s="90">
        <v>0</v>
      </c>
      <c r="BP26" s="90">
        <v>0</v>
      </c>
      <c r="BQ26" s="90">
        <v>0</v>
      </c>
      <c r="BR26" s="90">
        <v>0</v>
      </c>
      <c r="BS26" s="90">
        <v>0</v>
      </c>
      <c r="BT26" s="90">
        <v>0</v>
      </c>
      <c r="BU26" s="90">
        <v>0</v>
      </c>
      <c r="BV26" s="90">
        <v>0</v>
      </c>
      <c r="BW26" s="90">
        <v>0</v>
      </c>
      <c r="BX26" s="90">
        <v>0</v>
      </c>
      <c r="BY26" s="90">
        <v>0</v>
      </c>
      <c r="BZ26" s="90">
        <v>0</v>
      </c>
      <c r="CA26" s="90">
        <v>0</v>
      </c>
      <c r="CB26" s="90">
        <v>0</v>
      </c>
      <c r="CC26" s="90">
        <v>0</v>
      </c>
      <c r="CD26" s="90">
        <v>0</v>
      </c>
      <c r="CE26" s="90">
        <v>0</v>
      </c>
      <c r="CF26" s="90">
        <v>0</v>
      </c>
      <c r="CG26" s="90">
        <v>0</v>
      </c>
      <c r="CH26" s="90">
        <v>0</v>
      </c>
      <c r="CI26" s="90">
        <v>0</v>
      </c>
      <c r="CJ26" s="90">
        <v>0</v>
      </c>
      <c r="CK26" s="90">
        <v>0</v>
      </c>
      <c r="CL26" s="90">
        <v>0</v>
      </c>
      <c r="CM26" s="90">
        <v>0</v>
      </c>
      <c r="CN26" s="90">
        <v>0</v>
      </c>
      <c r="CO26" s="90">
        <v>0</v>
      </c>
      <c r="CP26" s="90">
        <v>0</v>
      </c>
      <c r="CQ26" s="90">
        <v>0</v>
      </c>
      <c r="CR26" s="90">
        <v>0</v>
      </c>
      <c r="CS26" s="90">
        <v>0</v>
      </c>
      <c r="CT26" s="90">
        <v>0</v>
      </c>
      <c r="CU26" s="90">
        <v>0</v>
      </c>
      <c r="CV26" s="90">
        <v>0</v>
      </c>
      <c r="CW26" s="90">
        <v>0</v>
      </c>
      <c r="CX26" s="90">
        <v>0</v>
      </c>
      <c r="CY26" s="90">
        <v>0</v>
      </c>
      <c r="CZ26" s="90">
        <v>0</v>
      </c>
      <c r="DA26" s="90">
        <v>0</v>
      </c>
      <c r="DB26" s="90">
        <v>0</v>
      </c>
      <c r="DC26" s="90">
        <v>0</v>
      </c>
      <c r="DD26" s="90">
        <v>0</v>
      </c>
      <c r="DE26" s="90">
        <v>0</v>
      </c>
      <c r="DF26" s="90">
        <v>0</v>
      </c>
      <c r="DG26" s="90">
        <v>0</v>
      </c>
      <c r="DH26" s="90">
        <v>0</v>
      </c>
      <c r="DI26" s="90">
        <v>0</v>
      </c>
      <c r="DJ26" s="90">
        <v>0</v>
      </c>
    </row>
    <row r="27" spans="2:114">
      <c r="AL27" s="203">
        <v>0</v>
      </c>
      <c r="AM27" s="204">
        <v>0</v>
      </c>
      <c r="AN27" s="90">
        <v>0</v>
      </c>
      <c r="AO27" s="90">
        <v>0</v>
      </c>
      <c r="AP27" s="90">
        <v>0</v>
      </c>
      <c r="AQ27" s="90">
        <v>0</v>
      </c>
      <c r="AR27" s="90">
        <v>0</v>
      </c>
      <c r="AS27" s="90">
        <v>0</v>
      </c>
      <c r="AT27" s="90">
        <v>0</v>
      </c>
      <c r="AU27" s="90">
        <v>0</v>
      </c>
      <c r="AV27" s="90">
        <v>0</v>
      </c>
      <c r="AW27" s="90">
        <v>0</v>
      </c>
      <c r="AX27" s="90">
        <v>0</v>
      </c>
      <c r="AY27" s="90">
        <v>0</v>
      </c>
      <c r="AZ27" s="90">
        <v>0</v>
      </c>
      <c r="BA27" s="90">
        <v>0</v>
      </c>
      <c r="BB27" s="90">
        <v>0</v>
      </c>
      <c r="BC27" s="90">
        <v>0</v>
      </c>
      <c r="BD27" s="90">
        <v>0</v>
      </c>
      <c r="BE27" s="90">
        <v>0</v>
      </c>
      <c r="BF27" s="90">
        <v>0</v>
      </c>
      <c r="BG27" s="90">
        <v>0</v>
      </c>
      <c r="BH27" s="90">
        <v>0</v>
      </c>
      <c r="BI27" s="90">
        <v>0</v>
      </c>
      <c r="BJ27" s="90">
        <v>0</v>
      </c>
      <c r="BK27" s="90">
        <v>0</v>
      </c>
      <c r="BL27" s="90">
        <v>0</v>
      </c>
      <c r="BM27" s="90">
        <v>0</v>
      </c>
      <c r="BN27" s="90">
        <v>0</v>
      </c>
      <c r="BO27" s="90">
        <v>0</v>
      </c>
      <c r="BP27" s="90">
        <v>0</v>
      </c>
      <c r="BQ27" s="90">
        <v>0</v>
      </c>
      <c r="BR27" s="90">
        <v>0</v>
      </c>
      <c r="BS27" s="90">
        <v>0</v>
      </c>
      <c r="BT27" s="90">
        <v>0</v>
      </c>
      <c r="BU27" s="90">
        <v>0</v>
      </c>
      <c r="BV27" s="90">
        <v>0</v>
      </c>
      <c r="BW27" s="90">
        <v>0</v>
      </c>
      <c r="BX27" s="90">
        <v>0</v>
      </c>
      <c r="BY27" s="90">
        <v>0</v>
      </c>
      <c r="BZ27" s="90">
        <v>0</v>
      </c>
      <c r="CA27" s="90">
        <v>0</v>
      </c>
      <c r="CB27" s="90">
        <v>0</v>
      </c>
      <c r="CC27" s="90">
        <v>0</v>
      </c>
      <c r="CD27" s="90">
        <v>0</v>
      </c>
      <c r="CE27" s="90">
        <v>0</v>
      </c>
      <c r="CF27" s="90">
        <v>0</v>
      </c>
      <c r="CG27" s="90">
        <v>0</v>
      </c>
      <c r="CH27" s="90">
        <v>0</v>
      </c>
      <c r="CI27" s="90">
        <v>0</v>
      </c>
      <c r="CJ27" s="90">
        <v>0</v>
      </c>
      <c r="CK27" s="90">
        <v>0</v>
      </c>
      <c r="CL27" s="90">
        <v>0</v>
      </c>
      <c r="CM27" s="90">
        <v>0</v>
      </c>
      <c r="CN27" s="90">
        <v>0</v>
      </c>
      <c r="CO27" s="90">
        <v>0</v>
      </c>
      <c r="CP27" s="90">
        <v>0</v>
      </c>
      <c r="CQ27" s="90">
        <v>0</v>
      </c>
      <c r="CR27" s="90">
        <v>0</v>
      </c>
      <c r="CS27" s="90">
        <v>0</v>
      </c>
      <c r="CT27" s="90">
        <v>0</v>
      </c>
      <c r="CU27" s="90">
        <v>0</v>
      </c>
      <c r="CV27" s="90">
        <v>0</v>
      </c>
      <c r="CW27" s="90">
        <v>0</v>
      </c>
      <c r="CX27" s="90">
        <v>0</v>
      </c>
      <c r="CY27" s="90">
        <v>0</v>
      </c>
      <c r="CZ27" s="90">
        <v>0</v>
      </c>
      <c r="DA27" s="90">
        <v>0</v>
      </c>
      <c r="DB27" s="90">
        <v>0</v>
      </c>
      <c r="DC27" s="90">
        <v>0</v>
      </c>
      <c r="DD27" s="90">
        <v>0</v>
      </c>
      <c r="DE27" s="90">
        <v>0</v>
      </c>
      <c r="DF27" s="90">
        <v>0</v>
      </c>
      <c r="DG27" s="90">
        <v>0</v>
      </c>
      <c r="DH27" s="90">
        <v>0</v>
      </c>
      <c r="DI27" s="90">
        <v>0</v>
      </c>
      <c r="DJ27" s="90">
        <v>0</v>
      </c>
    </row>
    <row r="28" spans="2:114">
      <c r="AL28" s="203" t="s">
        <v>395</v>
      </c>
      <c r="AM28" s="204">
        <v>0</v>
      </c>
      <c r="AN28" s="90">
        <v>0</v>
      </c>
      <c r="AO28" s="90">
        <v>0</v>
      </c>
      <c r="AP28" s="90">
        <v>0</v>
      </c>
      <c r="AQ28" s="90">
        <v>0</v>
      </c>
      <c r="AR28" s="90">
        <v>0</v>
      </c>
      <c r="AS28" s="90">
        <v>0</v>
      </c>
      <c r="AT28" s="90">
        <v>0</v>
      </c>
      <c r="AU28" s="90">
        <v>0</v>
      </c>
      <c r="AV28" s="90">
        <v>0</v>
      </c>
      <c r="AW28" s="90">
        <v>0</v>
      </c>
      <c r="AX28" s="90">
        <v>0</v>
      </c>
      <c r="AY28" s="90">
        <v>0</v>
      </c>
      <c r="AZ28" s="90">
        <v>0</v>
      </c>
      <c r="BA28" s="90">
        <v>0</v>
      </c>
      <c r="BB28" s="90">
        <v>0</v>
      </c>
      <c r="BC28" s="90">
        <v>0</v>
      </c>
      <c r="BD28" s="90">
        <v>0</v>
      </c>
      <c r="BE28" s="90">
        <v>0</v>
      </c>
      <c r="BF28" s="90">
        <v>0</v>
      </c>
      <c r="BG28" s="90">
        <v>0</v>
      </c>
      <c r="BH28" s="90">
        <v>0</v>
      </c>
      <c r="BI28" s="90">
        <v>0</v>
      </c>
      <c r="BJ28" s="90">
        <v>0</v>
      </c>
      <c r="BK28" s="90">
        <v>0</v>
      </c>
      <c r="BL28" s="90">
        <v>0</v>
      </c>
      <c r="BM28" s="90">
        <v>0</v>
      </c>
      <c r="BN28" s="90">
        <v>0</v>
      </c>
      <c r="BO28" s="90">
        <v>0</v>
      </c>
      <c r="BP28" s="90">
        <v>0</v>
      </c>
      <c r="BQ28" s="90">
        <v>0</v>
      </c>
      <c r="BR28" s="90">
        <v>0</v>
      </c>
      <c r="BS28" s="90">
        <v>0</v>
      </c>
      <c r="BT28" s="90">
        <v>0</v>
      </c>
      <c r="BU28" s="90">
        <v>0</v>
      </c>
      <c r="BV28" s="90">
        <v>0</v>
      </c>
      <c r="BW28" s="90">
        <v>0</v>
      </c>
      <c r="BX28" s="90">
        <v>0</v>
      </c>
      <c r="BY28" s="90">
        <v>0</v>
      </c>
      <c r="BZ28" s="90">
        <v>0</v>
      </c>
      <c r="CA28" s="90">
        <v>0</v>
      </c>
      <c r="CB28" s="90">
        <v>0</v>
      </c>
      <c r="CC28" s="90">
        <v>0</v>
      </c>
      <c r="CD28" s="90">
        <v>0</v>
      </c>
      <c r="CE28" s="90">
        <v>0</v>
      </c>
      <c r="CF28" s="90">
        <v>0</v>
      </c>
      <c r="CG28" s="90">
        <v>0</v>
      </c>
      <c r="CH28" s="90">
        <v>0</v>
      </c>
      <c r="CI28" s="90">
        <v>0</v>
      </c>
      <c r="CJ28" s="90">
        <v>0</v>
      </c>
      <c r="CK28" s="90">
        <v>0</v>
      </c>
      <c r="CL28" s="90">
        <v>0</v>
      </c>
      <c r="CM28" s="90">
        <v>0</v>
      </c>
      <c r="CN28" s="90">
        <v>0</v>
      </c>
      <c r="CO28" s="90">
        <v>0</v>
      </c>
      <c r="CP28" s="90">
        <v>0</v>
      </c>
      <c r="CQ28" s="90">
        <v>0</v>
      </c>
      <c r="CR28" s="90">
        <v>0</v>
      </c>
      <c r="CS28" s="90">
        <v>0</v>
      </c>
      <c r="CT28" s="90">
        <v>0</v>
      </c>
      <c r="CU28" s="90">
        <v>0</v>
      </c>
      <c r="CV28" s="90">
        <v>0</v>
      </c>
      <c r="CW28" s="90">
        <v>0</v>
      </c>
      <c r="CX28" s="90">
        <v>0</v>
      </c>
      <c r="CY28" s="90">
        <v>0</v>
      </c>
      <c r="CZ28" s="90">
        <v>0</v>
      </c>
      <c r="DA28" s="90">
        <v>0</v>
      </c>
      <c r="DB28" s="90">
        <v>0</v>
      </c>
      <c r="DC28" s="90">
        <v>0</v>
      </c>
      <c r="DD28" s="90">
        <v>0</v>
      </c>
      <c r="DE28" s="90">
        <v>0</v>
      </c>
      <c r="DF28" s="90">
        <v>0</v>
      </c>
      <c r="DG28" s="90">
        <v>0</v>
      </c>
      <c r="DH28" s="90">
        <v>0</v>
      </c>
      <c r="DI28" s="90">
        <v>0</v>
      </c>
      <c r="DJ28" s="90">
        <v>0</v>
      </c>
    </row>
    <row r="29" spans="2:114">
      <c r="AL29" s="203" t="s">
        <v>396</v>
      </c>
      <c r="AM29" s="69">
        <v>30</v>
      </c>
      <c r="AN29" s="69">
        <v>30</v>
      </c>
      <c r="AO29" s="69">
        <v>30</v>
      </c>
      <c r="AP29" s="69">
        <v>30</v>
      </c>
      <c r="AQ29" s="69">
        <v>30</v>
      </c>
      <c r="AR29" s="69">
        <v>10</v>
      </c>
      <c r="AS29" s="69">
        <v>10</v>
      </c>
      <c r="AT29" s="69">
        <v>10</v>
      </c>
      <c r="AU29" s="69">
        <v>10</v>
      </c>
      <c r="AV29" s="69">
        <v>10</v>
      </c>
      <c r="AW29" s="69">
        <v>10</v>
      </c>
      <c r="AX29" s="69">
        <v>10</v>
      </c>
      <c r="AY29" s="69">
        <v>10</v>
      </c>
      <c r="AZ29" s="69">
        <v>10</v>
      </c>
      <c r="BA29" s="69">
        <v>10</v>
      </c>
      <c r="BB29" s="69">
        <v>10</v>
      </c>
      <c r="BC29" s="69">
        <v>10</v>
      </c>
      <c r="BD29" s="69">
        <v>10</v>
      </c>
      <c r="BE29" s="69">
        <v>10</v>
      </c>
      <c r="BF29" s="69">
        <v>10</v>
      </c>
      <c r="BG29" s="69">
        <v>10</v>
      </c>
      <c r="BH29" s="69">
        <v>10</v>
      </c>
      <c r="BI29" s="69">
        <v>10</v>
      </c>
      <c r="BJ29" s="69">
        <v>10</v>
      </c>
      <c r="BK29" s="69">
        <v>10</v>
      </c>
      <c r="BL29" s="69">
        <v>10</v>
      </c>
      <c r="BM29" s="69">
        <v>10</v>
      </c>
      <c r="BN29" s="69">
        <v>10</v>
      </c>
      <c r="BO29" s="69">
        <v>10</v>
      </c>
      <c r="BP29" s="69">
        <v>10</v>
      </c>
      <c r="BQ29" s="69">
        <v>10</v>
      </c>
      <c r="BR29" s="69">
        <v>10</v>
      </c>
      <c r="BS29" s="69">
        <v>10</v>
      </c>
      <c r="BT29" s="69">
        <v>10</v>
      </c>
      <c r="BU29" s="69">
        <v>10</v>
      </c>
      <c r="BV29" s="69">
        <v>10</v>
      </c>
      <c r="BW29" s="69">
        <v>10</v>
      </c>
      <c r="BX29" s="69">
        <v>10</v>
      </c>
      <c r="BY29" s="69">
        <v>10</v>
      </c>
      <c r="BZ29" s="69">
        <v>10</v>
      </c>
      <c r="CA29" s="69">
        <v>10</v>
      </c>
      <c r="CB29" s="69">
        <v>10</v>
      </c>
      <c r="CC29" s="69">
        <v>10</v>
      </c>
      <c r="CD29" s="69">
        <v>10</v>
      </c>
      <c r="CE29" s="69">
        <v>10</v>
      </c>
      <c r="CF29" s="69">
        <v>10</v>
      </c>
      <c r="CG29" s="69">
        <v>10</v>
      </c>
      <c r="CH29" s="69">
        <v>10</v>
      </c>
      <c r="CI29" s="69">
        <v>10</v>
      </c>
      <c r="CJ29" s="69">
        <v>10</v>
      </c>
      <c r="CK29" s="69">
        <v>10</v>
      </c>
      <c r="CL29" s="69">
        <v>10</v>
      </c>
      <c r="CM29" s="69">
        <v>10</v>
      </c>
      <c r="CN29" s="69">
        <v>10</v>
      </c>
      <c r="CO29" s="69">
        <v>10</v>
      </c>
      <c r="CP29" s="69">
        <v>10</v>
      </c>
      <c r="CQ29" s="69">
        <v>10</v>
      </c>
      <c r="CR29" s="69">
        <v>10</v>
      </c>
      <c r="CS29" s="69">
        <v>10</v>
      </c>
      <c r="CT29" s="69">
        <v>10</v>
      </c>
      <c r="CU29" s="69">
        <v>10</v>
      </c>
      <c r="CV29" s="69">
        <v>10</v>
      </c>
      <c r="CW29" s="69">
        <v>10</v>
      </c>
      <c r="CX29" s="69">
        <v>10</v>
      </c>
      <c r="CY29" s="69">
        <v>10</v>
      </c>
      <c r="CZ29" s="69">
        <v>10</v>
      </c>
      <c r="DA29" s="69">
        <v>10</v>
      </c>
      <c r="DB29" s="69">
        <v>10</v>
      </c>
      <c r="DC29" s="69">
        <v>10</v>
      </c>
      <c r="DD29" s="69">
        <v>10</v>
      </c>
      <c r="DE29" s="69">
        <v>10</v>
      </c>
      <c r="DF29" s="69">
        <v>10</v>
      </c>
      <c r="DG29" s="69">
        <v>10</v>
      </c>
      <c r="DH29" s="69">
        <v>10</v>
      </c>
      <c r="DI29" s="69">
        <v>10</v>
      </c>
      <c r="DJ29" s="69">
        <v>10</v>
      </c>
    </row>
  </sheetData>
  <mergeCells count="2">
    <mergeCell ref="AK5:AN5"/>
    <mergeCell ref="B17:C17"/>
  </mergeCells>
  <phoneticPr fontId="1"/>
  <hyperlinks>
    <hyperlink ref="AK5:AN5" location="基本情報!A1" display="基本情報!A1" xr:uid="{E19060F8-84DA-4F60-ACE2-D907898D408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86C9-D954-48A8-B61E-275915B9D34C}">
  <dimension ref="B3:AL30"/>
  <sheetViews>
    <sheetView topLeftCell="A40" workbookViewId="0">
      <selection activeCell="M18" sqref="M18"/>
    </sheetView>
  </sheetViews>
  <sheetFormatPr defaultRowHeight="13"/>
  <cols>
    <col min="2" max="2" width="3.90625" customWidth="1"/>
    <col min="3" max="3" width="10.90625" customWidth="1"/>
    <col min="4" max="4" width="17" customWidth="1"/>
    <col min="5" max="11" width="6.7265625" customWidth="1"/>
    <col min="17" max="17" width="17.453125" customWidth="1"/>
  </cols>
  <sheetData>
    <row r="3" spans="2:38">
      <c r="C3" s="635" t="s">
        <v>0</v>
      </c>
      <c r="D3" s="635"/>
      <c r="E3" s="16">
        <v>2026</v>
      </c>
      <c r="F3" s="16">
        <v>2027</v>
      </c>
      <c r="G3" s="16">
        <v>2028</v>
      </c>
      <c r="H3" s="16">
        <v>2029</v>
      </c>
      <c r="I3" s="16">
        <v>2030</v>
      </c>
      <c r="J3" s="16">
        <v>2031</v>
      </c>
      <c r="K3" s="16">
        <v>2032</v>
      </c>
      <c r="M3" s="23" t="s">
        <v>13</v>
      </c>
      <c r="O3" s="14"/>
      <c r="P3" s="635" t="s">
        <v>0</v>
      </c>
      <c r="Q3" s="635"/>
      <c r="R3" s="16">
        <v>2026</v>
      </c>
      <c r="S3" s="16">
        <v>2027</v>
      </c>
      <c r="T3" s="16">
        <v>2028</v>
      </c>
      <c r="U3" s="16">
        <v>2029</v>
      </c>
      <c r="V3" s="16">
        <v>2030</v>
      </c>
      <c r="W3" s="16">
        <v>2031</v>
      </c>
      <c r="X3" s="16">
        <v>2032</v>
      </c>
      <c r="Y3" s="16">
        <v>2033</v>
      </c>
      <c r="Z3" s="16">
        <v>2034</v>
      </c>
      <c r="AA3" s="16">
        <v>2035</v>
      </c>
      <c r="AB3" s="16">
        <v>2036</v>
      </c>
      <c r="AC3" s="16">
        <v>2037</v>
      </c>
      <c r="AD3" s="16">
        <v>2038</v>
      </c>
      <c r="AE3" s="16">
        <v>2039</v>
      </c>
      <c r="AF3" s="16">
        <v>2040</v>
      </c>
      <c r="AG3" s="16">
        <v>2041</v>
      </c>
      <c r="AH3" s="16">
        <v>2042</v>
      </c>
      <c r="AI3" s="16">
        <v>2043</v>
      </c>
      <c r="AJ3" s="16">
        <v>2044</v>
      </c>
      <c r="AK3" s="16">
        <v>2045</v>
      </c>
      <c r="AL3" s="16">
        <v>2046</v>
      </c>
    </row>
    <row r="4" spans="2:38">
      <c r="B4" s="636"/>
      <c r="C4" s="635" t="s">
        <v>388</v>
      </c>
      <c r="D4" s="635"/>
      <c r="E4" s="14">
        <v>59</v>
      </c>
      <c r="F4" s="14">
        <f>E4+1</f>
        <v>60</v>
      </c>
      <c r="G4" s="14">
        <f t="shared" ref="G4:K4" si="0">F4+1</f>
        <v>61</v>
      </c>
      <c r="H4" s="14">
        <f t="shared" si="0"/>
        <v>62</v>
      </c>
      <c r="I4" s="14">
        <f t="shared" si="0"/>
        <v>63</v>
      </c>
      <c r="J4" s="14">
        <f t="shared" si="0"/>
        <v>64</v>
      </c>
      <c r="K4" s="14">
        <f t="shared" si="0"/>
        <v>65</v>
      </c>
      <c r="O4" s="635" t="s">
        <v>40</v>
      </c>
      <c r="P4" s="635" t="s">
        <v>388</v>
      </c>
      <c r="Q4" s="635"/>
      <c r="R4" s="14">
        <v>60</v>
      </c>
      <c r="S4" s="14">
        <f>R4+1</f>
        <v>61</v>
      </c>
      <c r="T4" s="14">
        <f t="shared" ref="T4:T5" si="1">S4+1</f>
        <v>62</v>
      </c>
      <c r="U4" s="14">
        <f t="shared" ref="U4:U5" si="2">T4+1</f>
        <v>63</v>
      </c>
      <c r="V4" s="213">
        <f t="shared" ref="V4:V5" si="3">U4+1</f>
        <v>64</v>
      </c>
      <c r="W4" s="212">
        <f t="shared" ref="W4:W5" si="4">V4+1</f>
        <v>65</v>
      </c>
      <c r="X4" s="14">
        <f t="shared" ref="X4:X5" si="5">W4+1</f>
        <v>66</v>
      </c>
      <c r="Y4" s="14">
        <f t="shared" ref="Y4:Y5" si="6">X4+1</f>
        <v>67</v>
      </c>
      <c r="Z4" s="14">
        <f t="shared" ref="Z4:Z5" si="7">Y4+1</f>
        <v>68</v>
      </c>
      <c r="AA4" s="14">
        <f t="shared" ref="AA4:AA5" si="8">Z4+1</f>
        <v>69</v>
      </c>
      <c r="AB4" s="14">
        <f t="shared" ref="AB4:AB5" si="9">AA4+1</f>
        <v>70</v>
      </c>
      <c r="AC4" s="14">
        <f t="shared" ref="AC4:AC5" si="10">AB4+1</f>
        <v>71</v>
      </c>
      <c r="AD4" s="14">
        <f t="shared" ref="AD4:AD5" si="11">AC4+1</f>
        <v>72</v>
      </c>
      <c r="AE4" s="14">
        <f t="shared" ref="AE4:AE5" si="12">AD4+1</f>
        <v>73</v>
      </c>
      <c r="AF4" s="14">
        <f t="shared" ref="AF4:AF5" si="13">AE4+1</f>
        <v>74</v>
      </c>
      <c r="AG4" s="208">
        <f t="shared" ref="AG4:AG5" si="14">AF4+1</f>
        <v>75</v>
      </c>
      <c r="AH4" s="14">
        <f t="shared" ref="AH4:AH5" si="15">AG4+1</f>
        <v>76</v>
      </c>
      <c r="AI4" s="14">
        <f t="shared" ref="AI4:AI5" si="16">AH4+1</f>
        <v>77</v>
      </c>
      <c r="AJ4" s="14">
        <f t="shared" ref="AJ4:AJ5" si="17">AI4+1</f>
        <v>78</v>
      </c>
      <c r="AK4" s="14">
        <f t="shared" ref="AK4:AK5" si="18">AJ4+1</f>
        <v>79</v>
      </c>
      <c r="AL4" s="14">
        <f t="shared" ref="AL4:AL5" si="19">AK4+1</f>
        <v>80</v>
      </c>
    </row>
    <row r="5" spans="2:38">
      <c r="B5" s="636"/>
      <c r="C5" s="635" t="s">
        <v>4</v>
      </c>
      <c r="D5" s="635"/>
      <c r="E5" s="14">
        <v>55</v>
      </c>
      <c r="F5" s="14">
        <f>E5+1</f>
        <v>56</v>
      </c>
      <c r="G5" s="14">
        <f t="shared" ref="G5:K5" si="20">F5+1</f>
        <v>57</v>
      </c>
      <c r="H5" s="14">
        <f t="shared" si="20"/>
        <v>58</v>
      </c>
      <c r="I5" s="14">
        <f t="shared" si="20"/>
        <v>59</v>
      </c>
      <c r="J5" s="14">
        <f t="shared" si="20"/>
        <v>60</v>
      </c>
      <c r="K5" s="14">
        <f t="shared" si="20"/>
        <v>61</v>
      </c>
      <c r="O5" s="635"/>
      <c r="P5" s="635" t="s">
        <v>9</v>
      </c>
      <c r="Q5" s="635"/>
      <c r="R5" s="14">
        <v>55</v>
      </c>
      <c r="S5" s="14">
        <f>R5+1</f>
        <v>56</v>
      </c>
      <c r="T5" s="14">
        <f t="shared" si="1"/>
        <v>57</v>
      </c>
      <c r="U5" s="14">
        <f t="shared" si="2"/>
        <v>58</v>
      </c>
      <c r="V5" s="14">
        <f t="shared" si="3"/>
        <v>59</v>
      </c>
      <c r="W5" s="14">
        <f t="shared" si="4"/>
        <v>60</v>
      </c>
      <c r="X5" s="14">
        <f t="shared" si="5"/>
        <v>61</v>
      </c>
      <c r="Y5" s="14">
        <f t="shared" si="6"/>
        <v>62</v>
      </c>
      <c r="Z5" s="14">
        <f t="shared" si="7"/>
        <v>63</v>
      </c>
      <c r="AA5" s="14">
        <f t="shared" si="8"/>
        <v>64</v>
      </c>
      <c r="AB5" s="14">
        <f t="shared" si="9"/>
        <v>65</v>
      </c>
      <c r="AC5" s="14">
        <f t="shared" si="10"/>
        <v>66</v>
      </c>
      <c r="AD5" s="14">
        <f t="shared" si="11"/>
        <v>67</v>
      </c>
      <c r="AE5" s="14">
        <f t="shared" si="12"/>
        <v>68</v>
      </c>
      <c r="AF5" s="14">
        <f t="shared" si="13"/>
        <v>69</v>
      </c>
      <c r="AG5" s="14">
        <f t="shared" si="14"/>
        <v>70</v>
      </c>
      <c r="AH5" s="14">
        <f t="shared" si="15"/>
        <v>71</v>
      </c>
      <c r="AI5" s="14">
        <f t="shared" si="16"/>
        <v>72</v>
      </c>
      <c r="AJ5" s="14">
        <f t="shared" si="17"/>
        <v>73</v>
      </c>
      <c r="AK5" s="14">
        <f t="shared" si="18"/>
        <v>74</v>
      </c>
      <c r="AL5" s="14">
        <f t="shared" si="19"/>
        <v>75</v>
      </c>
    </row>
    <row r="6" spans="2:38" ht="4" customHeight="1">
      <c r="B6" s="17"/>
      <c r="O6" s="17"/>
    </row>
    <row r="7" spans="2:38">
      <c r="B7" s="636"/>
      <c r="C7" s="635" t="s">
        <v>2</v>
      </c>
      <c r="D7" s="14" t="s">
        <v>3</v>
      </c>
      <c r="E7" s="14">
        <v>700</v>
      </c>
      <c r="F7" s="14"/>
      <c r="G7" s="14"/>
      <c r="H7" s="14"/>
      <c r="I7" s="14"/>
      <c r="J7" s="14"/>
      <c r="K7" s="14"/>
      <c r="O7" s="16" t="s">
        <v>41</v>
      </c>
      <c r="P7" s="16" t="s">
        <v>44</v>
      </c>
      <c r="Q7" s="14" t="s">
        <v>399</v>
      </c>
      <c r="R7" s="14">
        <v>100</v>
      </c>
      <c r="S7" s="14">
        <v>100</v>
      </c>
      <c r="T7" s="14">
        <v>100</v>
      </c>
      <c r="U7" s="14">
        <v>100</v>
      </c>
      <c r="V7" s="14">
        <v>100</v>
      </c>
      <c r="W7" s="14">
        <v>100</v>
      </c>
      <c r="X7" s="14">
        <v>100</v>
      </c>
      <c r="Y7" s="14">
        <v>100</v>
      </c>
      <c r="Z7" s="14">
        <v>100</v>
      </c>
      <c r="AA7" s="14">
        <v>100</v>
      </c>
      <c r="AB7" s="14">
        <v>100</v>
      </c>
      <c r="AC7" s="14">
        <v>100</v>
      </c>
      <c r="AD7" s="14">
        <v>100</v>
      </c>
      <c r="AE7" s="14">
        <v>100</v>
      </c>
      <c r="AF7" s="14">
        <v>100</v>
      </c>
      <c r="AG7" s="14">
        <v>100</v>
      </c>
      <c r="AH7" s="14">
        <v>100</v>
      </c>
      <c r="AI7" s="14">
        <v>100</v>
      </c>
      <c r="AJ7" s="14">
        <v>100</v>
      </c>
      <c r="AK7" s="14">
        <v>100</v>
      </c>
      <c r="AL7" s="14">
        <v>100</v>
      </c>
    </row>
    <row r="8" spans="2:38">
      <c r="B8" s="636"/>
      <c r="C8" s="635"/>
      <c r="D8" s="14" t="s">
        <v>4</v>
      </c>
      <c r="E8" s="14"/>
      <c r="F8" s="14"/>
      <c r="G8" s="14"/>
      <c r="H8" s="14"/>
      <c r="I8" s="14"/>
      <c r="J8" s="14"/>
      <c r="K8" s="14"/>
      <c r="O8" s="16"/>
      <c r="P8" s="16"/>
      <c r="Q8" s="14" t="s">
        <v>400</v>
      </c>
      <c r="R8" s="14">
        <v>20</v>
      </c>
      <c r="S8" s="14">
        <v>20</v>
      </c>
      <c r="T8" s="14">
        <v>20</v>
      </c>
      <c r="U8" s="14">
        <v>20</v>
      </c>
      <c r="V8" s="14">
        <v>20</v>
      </c>
      <c r="W8" s="14"/>
      <c r="X8" s="14"/>
      <c r="Y8" s="14"/>
      <c r="Z8" s="14"/>
      <c r="AA8" s="14"/>
      <c r="AB8" s="14"/>
      <c r="AC8" s="14"/>
      <c r="AD8" s="14"/>
      <c r="AE8" s="14"/>
      <c r="AF8" s="14"/>
      <c r="AG8" s="14"/>
      <c r="AH8" s="14"/>
      <c r="AI8" s="14"/>
      <c r="AJ8" s="14"/>
      <c r="AK8" s="14"/>
      <c r="AL8" s="14"/>
    </row>
    <row r="9" spans="2:38">
      <c r="B9" s="636"/>
      <c r="C9" s="635" t="s">
        <v>44</v>
      </c>
      <c r="D9" s="14" t="s">
        <v>42</v>
      </c>
      <c r="E9" s="14"/>
      <c r="F9" s="14">
        <v>100</v>
      </c>
      <c r="G9" s="14">
        <v>100</v>
      </c>
      <c r="H9" s="14">
        <v>100</v>
      </c>
      <c r="I9" s="14">
        <v>100</v>
      </c>
      <c r="J9" s="14">
        <v>100</v>
      </c>
      <c r="K9" s="14">
        <v>100</v>
      </c>
      <c r="O9" s="16" t="s">
        <v>43</v>
      </c>
      <c r="P9" s="16" t="s">
        <v>6</v>
      </c>
      <c r="Q9" s="14" t="s">
        <v>401</v>
      </c>
      <c r="R9" s="14"/>
      <c r="S9" s="14"/>
      <c r="T9" s="14"/>
      <c r="U9" s="14"/>
      <c r="V9" s="14"/>
      <c r="W9" s="14">
        <v>80</v>
      </c>
      <c r="X9" s="14">
        <v>80</v>
      </c>
      <c r="Y9" s="14">
        <v>80</v>
      </c>
      <c r="Z9" s="14">
        <v>80</v>
      </c>
      <c r="AA9" s="14">
        <v>80</v>
      </c>
      <c r="AB9" s="14">
        <v>80</v>
      </c>
      <c r="AC9" s="14">
        <v>80</v>
      </c>
      <c r="AD9" s="14">
        <v>80</v>
      </c>
      <c r="AE9" s="14">
        <v>80</v>
      </c>
      <c r="AF9" s="14">
        <v>80</v>
      </c>
      <c r="AG9" s="14">
        <v>80</v>
      </c>
      <c r="AH9" s="14">
        <v>80</v>
      </c>
      <c r="AI9" s="14">
        <v>80</v>
      </c>
      <c r="AJ9" s="14">
        <v>80</v>
      </c>
      <c r="AK9" s="14">
        <v>80</v>
      </c>
      <c r="AL9" s="14">
        <v>80</v>
      </c>
    </row>
    <row r="10" spans="2:38">
      <c r="B10" s="636"/>
      <c r="C10" s="635"/>
      <c r="D10" s="14" t="s">
        <v>45</v>
      </c>
      <c r="E10" s="14"/>
      <c r="F10" s="14">
        <v>20</v>
      </c>
      <c r="G10" s="14">
        <v>20</v>
      </c>
      <c r="H10" s="14">
        <v>20</v>
      </c>
      <c r="I10" s="14">
        <v>20</v>
      </c>
      <c r="J10" s="14">
        <v>20</v>
      </c>
      <c r="K10" s="14"/>
      <c r="O10" s="16"/>
      <c r="P10" s="16"/>
      <c r="Q10" s="14" t="s">
        <v>402</v>
      </c>
      <c r="R10" s="14"/>
      <c r="S10" s="14"/>
      <c r="T10" s="14"/>
      <c r="U10" s="14"/>
      <c r="V10" s="14"/>
      <c r="W10" s="14">
        <v>120</v>
      </c>
      <c r="X10" s="14">
        <v>120</v>
      </c>
      <c r="Y10" s="14">
        <v>120</v>
      </c>
      <c r="Z10" s="14">
        <v>120</v>
      </c>
      <c r="AA10" s="14">
        <v>120</v>
      </c>
      <c r="AB10" s="14">
        <v>120</v>
      </c>
      <c r="AC10" s="14">
        <v>120</v>
      </c>
      <c r="AD10" s="14">
        <v>120</v>
      </c>
      <c r="AE10" s="14">
        <v>120</v>
      </c>
      <c r="AF10" s="14">
        <v>120</v>
      </c>
      <c r="AG10" s="14">
        <v>120</v>
      </c>
      <c r="AH10" s="14">
        <v>120</v>
      </c>
      <c r="AI10" s="14">
        <v>120</v>
      </c>
      <c r="AJ10" s="14">
        <v>120</v>
      </c>
      <c r="AK10" s="14">
        <v>120</v>
      </c>
      <c r="AL10" s="14">
        <v>120</v>
      </c>
    </row>
    <row r="11" spans="2:38">
      <c r="B11" s="636"/>
      <c r="C11" s="635"/>
      <c r="D11" s="14" t="s">
        <v>11</v>
      </c>
      <c r="E11" s="14"/>
      <c r="F11" s="14"/>
      <c r="G11" s="14"/>
      <c r="H11" s="14"/>
      <c r="I11" s="14"/>
      <c r="J11" s="14"/>
      <c r="K11" s="14">
        <v>150</v>
      </c>
      <c r="O11" s="16"/>
      <c r="P11" s="16"/>
      <c r="Q11" s="14"/>
      <c r="R11" s="14"/>
      <c r="S11" s="14"/>
      <c r="T11" s="14"/>
      <c r="U11" s="14"/>
      <c r="V11" s="14"/>
      <c r="W11" s="14"/>
      <c r="X11" s="14"/>
      <c r="Y11" s="14"/>
      <c r="Z11" s="14"/>
      <c r="AA11" s="14"/>
      <c r="AB11" s="14"/>
      <c r="AC11" s="14"/>
      <c r="AD11" s="14"/>
      <c r="AE11" s="14"/>
      <c r="AF11" s="14"/>
      <c r="AG11" s="14"/>
      <c r="AH11" s="14"/>
      <c r="AI11" s="14"/>
      <c r="AJ11" s="14"/>
      <c r="AK11" s="14"/>
      <c r="AL11" s="14"/>
    </row>
    <row r="12" spans="2:38">
      <c r="B12" s="636"/>
      <c r="C12" s="635"/>
      <c r="D12" s="14" t="s">
        <v>4</v>
      </c>
      <c r="E12" s="14"/>
      <c r="F12" s="14"/>
      <c r="G12" s="14"/>
      <c r="H12" s="14"/>
      <c r="I12" s="14"/>
      <c r="J12" s="14"/>
      <c r="K12" s="14"/>
      <c r="O12" s="16"/>
      <c r="P12" s="633" t="s">
        <v>403</v>
      </c>
      <c r="Q12" s="634"/>
      <c r="R12" s="14">
        <f>SUM(R7:R11)</f>
        <v>120</v>
      </c>
      <c r="S12" s="14">
        <f t="shared" ref="S12:V12" si="21">SUM(S7:S11)</f>
        <v>120</v>
      </c>
      <c r="T12" s="14">
        <f t="shared" si="21"/>
        <v>120</v>
      </c>
      <c r="U12" s="14">
        <f t="shared" si="21"/>
        <v>120</v>
      </c>
      <c r="V12" s="14">
        <f t="shared" si="21"/>
        <v>120</v>
      </c>
      <c r="W12" s="14">
        <f t="shared" ref="W12" si="22">SUM(W7:W11)</f>
        <v>300</v>
      </c>
      <c r="X12" s="14">
        <f t="shared" ref="X12" si="23">SUM(X7:X11)</f>
        <v>300</v>
      </c>
      <c r="Y12" s="14">
        <f t="shared" ref="Y12" si="24">SUM(Y7:Y11)</f>
        <v>300</v>
      </c>
      <c r="Z12" s="14">
        <f t="shared" ref="Z12" si="25">SUM(Z7:Z11)</f>
        <v>300</v>
      </c>
      <c r="AA12" s="14">
        <f t="shared" ref="AA12" si="26">SUM(AA7:AA11)</f>
        <v>300</v>
      </c>
      <c r="AB12" s="14">
        <f t="shared" ref="AB12" si="27">SUM(AB7:AB11)</f>
        <v>300</v>
      </c>
      <c r="AC12" s="14">
        <f t="shared" ref="AC12" si="28">SUM(AC7:AC11)</f>
        <v>300</v>
      </c>
      <c r="AD12" s="14">
        <f t="shared" ref="AD12" si="29">SUM(AD7:AD11)</f>
        <v>300</v>
      </c>
      <c r="AE12" s="14">
        <f t="shared" ref="AE12" si="30">SUM(AE7:AE11)</f>
        <v>300</v>
      </c>
      <c r="AF12" s="14">
        <f t="shared" ref="AF12" si="31">SUM(AF7:AF11)</f>
        <v>300</v>
      </c>
      <c r="AG12" s="14">
        <f t="shared" ref="AG12" si="32">SUM(AG7:AG11)</f>
        <v>300</v>
      </c>
      <c r="AH12" s="14">
        <f t="shared" ref="AH12" si="33">SUM(AH7:AH11)</f>
        <v>300</v>
      </c>
      <c r="AI12" s="14">
        <f t="shared" ref="AI12" si="34">SUM(AI7:AI11)</f>
        <v>300</v>
      </c>
      <c r="AJ12" s="14">
        <f t="shared" ref="AJ12" si="35">SUM(AJ7:AJ11)</f>
        <v>300</v>
      </c>
      <c r="AK12" s="14">
        <f t="shared" ref="AK12" si="36">SUM(AK7:AK11)</f>
        <v>300</v>
      </c>
      <c r="AL12" s="14">
        <f t="shared" ref="AL12" si="37">SUM(AL7:AL11)</f>
        <v>300</v>
      </c>
    </row>
    <row r="13" spans="2:38">
      <c r="B13" s="636"/>
      <c r="C13" s="635" t="s">
        <v>6</v>
      </c>
      <c r="D13" s="14" t="s">
        <v>408</v>
      </c>
      <c r="E13" s="14"/>
      <c r="F13" s="14"/>
      <c r="G13" s="14"/>
      <c r="H13" s="14"/>
      <c r="I13" s="14"/>
      <c r="J13" s="14"/>
      <c r="K13" s="14">
        <v>80</v>
      </c>
    </row>
    <row r="14" spans="2:38">
      <c r="B14" s="636"/>
      <c r="C14" s="635"/>
      <c r="D14" s="14" t="s">
        <v>46</v>
      </c>
      <c r="E14" s="14"/>
      <c r="F14" s="14"/>
      <c r="G14" s="14"/>
      <c r="H14" s="14"/>
      <c r="I14" s="14"/>
      <c r="J14" s="14"/>
      <c r="K14" s="14">
        <v>120</v>
      </c>
      <c r="Q14" t="s">
        <v>102</v>
      </c>
      <c r="R14">
        <f t="shared" ref="R14:W14" si="38">IF(R18&lt;195,R18*0.05,(IF(R18&lt;330,R18*0.1-9.75,(IF(R18&lt;695,R18*0.2-42.75,"")))))</f>
        <v>3</v>
      </c>
      <c r="S14">
        <f t="shared" si="38"/>
        <v>3</v>
      </c>
      <c r="T14">
        <f t="shared" si="38"/>
        <v>3</v>
      </c>
      <c r="U14">
        <f t="shared" si="38"/>
        <v>3</v>
      </c>
      <c r="V14">
        <f t="shared" si="38"/>
        <v>3</v>
      </c>
      <c r="W14">
        <f t="shared" si="38"/>
        <v>9.5</v>
      </c>
      <c r="X14">
        <f t="shared" ref="X14:AL14" si="39">IF(X18&lt;195,X18*0.05,(IF(X18&lt;330,X18*0.1-9.75,(IF(X18&lt;695,X18*0.2-42.75,"")))))</f>
        <v>9.5</v>
      </c>
      <c r="Y14">
        <f t="shared" si="39"/>
        <v>9.5</v>
      </c>
      <c r="Z14">
        <f t="shared" si="39"/>
        <v>9.5</v>
      </c>
      <c r="AA14">
        <f t="shared" si="39"/>
        <v>9.5</v>
      </c>
      <c r="AB14">
        <f t="shared" si="39"/>
        <v>9.5</v>
      </c>
      <c r="AC14">
        <f t="shared" si="39"/>
        <v>9.5</v>
      </c>
      <c r="AD14">
        <f t="shared" si="39"/>
        <v>9.5</v>
      </c>
      <c r="AE14">
        <f t="shared" si="39"/>
        <v>9.5</v>
      </c>
      <c r="AF14">
        <f t="shared" si="39"/>
        <v>9.5</v>
      </c>
      <c r="AG14">
        <f t="shared" si="39"/>
        <v>9.5</v>
      </c>
      <c r="AH14">
        <f t="shared" si="39"/>
        <v>9.5</v>
      </c>
      <c r="AI14">
        <f t="shared" si="39"/>
        <v>9.5</v>
      </c>
      <c r="AJ14">
        <f t="shared" si="39"/>
        <v>9.5</v>
      </c>
      <c r="AK14">
        <f t="shared" si="39"/>
        <v>9.5</v>
      </c>
      <c r="AL14">
        <f t="shared" si="39"/>
        <v>9.5</v>
      </c>
    </row>
    <row r="15" spans="2:38">
      <c r="B15" s="636"/>
      <c r="C15" s="635"/>
      <c r="D15" s="14" t="s">
        <v>407</v>
      </c>
      <c r="E15" s="14"/>
      <c r="F15" s="14"/>
      <c r="G15" s="14"/>
      <c r="H15" s="14"/>
      <c r="I15" s="14"/>
      <c r="J15" s="14"/>
      <c r="K15" s="14"/>
      <c r="Q15" t="s">
        <v>103</v>
      </c>
      <c r="R15">
        <f>R18*0.1</f>
        <v>6</v>
      </c>
      <c r="S15">
        <f t="shared" ref="S15:AL15" si="40">S18*0.1</f>
        <v>6</v>
      </c>
      <c r="T15">
        <f t="shared" si="40"/>
        <v>6</v>
      </c>
      <c r="U15">
        <f t="shared" si="40"/>
        <v>6</v>
      </c>
      <c r="V15">
        <f t="shared" si="40"/>
        <v>6</v>
      </c>
      <c r="W15">
        <f t="shared" si="40"/>
        <v>19</v>
      </c>
      <c r="X15">
        <f t="shared" si="40"/>
        <v>19</v>
      </c>
      <c r="Y15">
        <f t="shared" si="40"/>
        <v>19</v>
      </c>
      <c r="Z15">
        <f t="shared" si="40"/>
        <v>19</v>
      </c>
      <c r="AA15">
        <f t="shared" si="40"/>
        <v>19</v>
      </c>
      <c r="AB15">
        <f t="shared" si="40"/>
        <v>19</v>
      </c>
      <c r="AC15">
        <f t="shared" si="40"/>
        <v>19</v>
      </c>
      <c r="AD15">
        <f t="shared" si="40"/>
        <v>19</v>
      </c>
      <c r="AE15">
        <f t="shared" si="40"/>
        <v>19</v>
      </c>
      <c r="AF15">
        <f t="shared" si="40"/>
        <v>19</v>
      </c>
      <c r="AG15">
        <f t="shared" si="40"/>
        <v>19</v>
      </c>
      <c r="AH15">
        <f t="shared" si="40"/>
        <v>19</v>
      </c>
      <c r="AI15">
        <f t="shared" si="40"/>
        <v>19</v>
      </c>
      <c r="AJ15">
        <f t="shared" si="40"/>
        <v>19</v>
      </c>
      <c r="AK15">
        <f t="shared" si="40"/>
        <v>19</v>
      </c>
      <c r="AL15">
        <f t="shared" si="40"/>
        <v>19</v>
      </c>
    </row>
    <row r="16" spans="2:38">
      <c r="B16" s="636"/>
      <c r="C16" s="635"/>
      <c r="D16" s="14" t="s">
        <v>47</v>
      </c>
      <c r="E16" s="14"/>
      <c r="F16" s="14"/>
      <c r="G16" s="14"/>
      <c r="H16" s="14"/>
      <c r="I16" s="14"/>
      <c r="J16" s="14"/>
      <c r="K16" s="14"/>
      <c r="Q16" t="s">
        <v>404</v>
      </c>
      <c r="R16" s="207">
        <f>IF(R18&gt;43,((R18-43)*0.1189+7.6),7.6)</f>
        <v>9.6212999999999997</v>
      </c>
      <c r="S16" s="207">
        <f t="shared" ref="S16:V16" si="41">IF(S18&gt;43,((S18-43)*0.1189+7.6),7.6)</f>
        <v>9.6212999999999997</v>
      </c>
      <c r="T16" s="207">
        <f t="shared" si="41"/>
        <v>9.6212999999999997</v>
      </c>
      <c r="U16" s="207">
        <f t="shared" si="41"/>
        <v>9.6212999999999997</v>
      </c>
      <c r="V16" s="207">
        <f t="shared" si="41"/>
        <v>9.6212999999999997</v>
      </c>
      <c r="W16" s="207">
        <f>IF(W18&gt;43,((W18-43)*0.0959+6),6)</f>
        <v>20.097300000000001</v>
      </c>
      <c r="X16" s="207">
        <f t="shared" ref="X16:AB16" si="42">IF(X18&gt;43,((X18-43)*0.0959+6),6)</f>
        <v>20.097300000000001</v>
      </c>
      <c r="Y16" s="207">
        <f t="shared" si="42"/>
        <v>20.097300000000001</v>
      </c>
      <c r="Z16" s="207">
        <f t="shared" si="42"/>
        <v>20.097300000000001</v>
      </c>
      <c r="AA16" s="207">
        <f t="shared" si="42"/>
        <v>20.097300000000001</v>
      </c>
      <c r="AB16" s="207">
        <f t="shared" si="42"/>
        <v>20.097300000000001</v>
      </c>
      <c r="AC16" s="207">
        <f t="shared" ref="AC16:AF16" si="43">IF(AC18&gt;43,((AC18-43)*0.0959+6),6)</f>
        <v>20.097300000000001</v>
      </c>
      <c r="AD16" s="207">
        <f t="shared" si="43"/>
        <v>20.097300000000001</v>
      </c>
      <c r="AE16" s="207">
        <f t="shared" si="43"/>
        <v>20.097300000000001</v>
      </c>
      <c r="AF16" s="207">
        <f t="shared" si="43"/>
        <v>20.097300000000001</v>
      </c>
      <c r="AG16" s="207">
        <f>IF(AG18&gt;43,((AG18-43)*0.0949+4.6),4.6)</f>
        <v>18.5503</v>
      </c>
      <c r="AH16" s="207">
        <f t="shared" ref="AH16:AL16" si="44">IF(AH18&gt;43,((AH18-43)*0.0949+4.6),4.6)</f>
        <v>18.5503</v>
      </c>
      <c r="AI16" s="207">
        <f t="shared" si="44"/>
        <v>18.5503</v>
      </c>
      <c r="AJ16" s="207">
        <f t="shared" si="44"/>
        <v>18.5503</v>
      </c>
      <c r="AK16" s="207">
        <f t="shared" si="44"/>
        <v>18.5503</v>
      </c>
      <c r="AL16" s="207">
        <f t="shared" si="44"/>
        <v>18.5503</v>
      </c>
    </row>
    <row r="17" spans="2:38" ht="16" customHeight="1">
      <c r="Q17" t="s">
        <v>405</v>
      </c>
    </row>
    <row r="18" spans="2:38">
      <c r="B18" s="17"/>
      <c r="C18" s="632" t="s">
        <v>409</v>
      </c>
      <c r="D18" s="632"/>
      <c r="E18" s="14"/>
      <c r="F18" s="14">
        <v>123</v>
      </c>
      <c r="G18" s="14">
        <v>18</v>
      </c>
      <c r="H18" s="14">
        <v>18</v>
      </c>
      <c r="I18" s="14">
        <v>18</v>
      </c>
      <c r="J18" s="14">
        <v>18</v>
      </c>
      <c r="K18" s="14">
        <v>45</v>
      </c>
      <c r="Q18" t="s">
        <v>406</v>
      </c>
      <c r="R18">
        <f>IF(R12&lt;=60,0,IF(R12&lt;130,R12-60,IF(R12&lt;410,R12*0.75-27.5,IF(R12&lt;770,R12*0.85-68.5,IF(R12&lt;1000,R12*0.95-145.5,R12-195.5)))))</f>
        <v>60</v>
      </c>
      <c r="S18">
        <f t="shared" ref="S18:V18" si="45">IF(S12&lt;=60,0,IF(S12&lt;130,S12-60,IF(S12&lt;410,S12*0.75-27.5,IF(S12&lt;770,S12*0.85-68.5,IF(S12&lt;1000,S12*0.95-145.5,S12-195.5)))))</f>
        <v>60</v>
      </c>
      <c r="T18">
        <f t="shared" si="45"/>
        <v>60</v>
      </c>
      <c r="U18">
        <f t="shared" si="45"/>
        <v>60</v>
      </c>
      <c r="V18">
        <f t="shared" si="45"/>
        <v>60</v>
      </c>
      <c r="W18">
        <f>IF(W12&lt;=110,0,IF(W12&lt;330,W12-110,IF(W12&lt;410,W12*0.75-27.5,IF(W12&lt;770,W12*0.85-68.5,IF(W12&lt;1000,W12*0.95-145.5,W12-195.5)))))</f>
        <v>190</v>
      </c>
      <c r="X18">
        <f t="shared" ref="X18:AB18" si="46">IF(X12&lt;=110,0,IF(X12&lt;330,X12-110,IF(X12&lt;410,X12*0.75-27.5,IF(X12&lt;770,X12*0.85-68.5,IF(X12&lt;1000,X12*0.95-145.5,X12-195.5)))))</f>
        <v>190</v>
      </c>
      <c r="Y18">
        <f t="shared" si="46"/>
        <v>190</v>
      </c>
      <c r="Z18">
        <f t="shared" si="46"/>
        <v>190</v>
      </c>
      <c r="AA18">
        <f t="shared" si="46"/>
        <v>190</v>
      </c>
      <c r="AB18">
        <f t="shared" si="46"/>
        <v>190</v>
      </c>
      <c r="AC18">
        <f t="shared" ref="AC18:AJ18" si="47">IF(AC12&lt;=110,0,IF(AC12&lt;330,AC12-110,IF(AC12&lt;410,AC12*0.75-27.5,IF(AC12&lt;770,AC12*0.85-68.5,IF(AC12&lt;1000,AC12*0.95-145.5,AC12-195.5)))))</f>
        <v>190</v>
      </c>
      <c r="AD18">
        <f t="shared" si="47"/>
        <v>190</v>
      </c>
      <c r="AE18">
        <f t="shared" si="47"/>
        <v>190</v>
      </c>
      <c r="AF18">
        <f t="shared" si="47"/>
        <v>190</v>
      </c>
      <c r="AG18">
        <f t="shared" si="47"/>
        <v>190</v>
      </c>
      <c r="AH18">
        <f t="shared" si="47"/>
        <v>190</v>
      </c>
      <c r="AI18">
        <f t="shared" si="47"/>
        <v>190</v>
      </c>
      <c r="AJ18">
        <f t="shared" si="47"/>
        <v>190</v>
      </c>
      <c r="AK18">
        <f t="shared" ref="AK18:AL18" si="48">IF(AK12&lt;=110,0,IF(AK12&lt;330,AK12-110,IF(AK12&lt;410,AK12*0.75-27.5,IF(AK12&lt;770,AK12*0.85-68.5,IF(AK12&lt;1000,AK12*0.95-145.5,AK12-195.5)))))</f>
        <v>190</v>
      </c>
      <c r="AL18">
        <f t="shared" si="48"/>
        <v>190</v>
      </c>
    </row>
    <row r="19" spans="2:38">
      <c r="Q19" t="s">
        <v>582</v>
      </c>
      <c r="R19">
        <f>SUM(R14:R17)/R12</f>
        <v>0.1551775</v>
      </c>
      <c r="S19">
        <f t="shared" ref="S19:AL19" si="49">SUM(S14:S17)/S12</f>
        <v>0.1551775</v>
      </c>
      <c r="T19">
        <f t="shared" si="49"/>
        <v>0.1551775</v>
      </c>
      <c r="U19">
        <f t="shared" si="49"/>
        <v>0.1551775</v>
      </c>
      <c r="V19">
        <f t="shared" si="49"/>
        <v>0.1551775</v>
      </c>
      <c r="W19">
        <f t="shared" si="49"/>
        <v>0.16199100000000002</v>
      </c>
      <c r="X19">
        <f t="shared" si="49"/>
        <v>0.16199100000000002</v>
      </c>
      <c r="Y19">
        <f t="shared" si="49"/>
        <v>0.16199100000000002</v>
      </c>
      <c r="Z19">
        <f t="shared" si="49"/>
        <v>0.16199100000000002</v>
      </c>
      <c r="AA19">
        <f t="shared" si="49"/>
        <v>0.16199100000000002</v>
      </c>
      <c r="AB19">
        <f t="shared" si="49"/>
        <v>0.16199100000000002</v>
      </c>
      <c r="AC19">
        <f t="shared" si="49"/>
        <v>0.16199100000000002</v>
      </c>
      <c r="AD19">
        <f t="shared" si="49"/>
        <v>0.16199100000000002</v>
      </c>
      <c r="AE19">
        <f t="shared" si="49"/>
        <v>0.16199100000000002</v>
      </c>
      <c r="AF19">
        <f t="shared" si="49"/>
        <v>0.16199100000000002</v>
      </c>
      <c r="AG19">
        <f t="shared" si="49"/>
        <v>0.15683433333333333</v>
      </c>
      <c r="AH19">
        <f t="shared" si="49"/>
        <v>0.15683433333333333</v>
      </c>
      <c r="AI19">
        <f t="shared" si="49"/>
        <v>0.15683433333333333</v>
      </c>
      <c r="AJ19">
        <f t="shared" si="49"/>
        <v>0.15683433333333333</v>
      </c>
      <c r="AK19">
        <f t="shared" si="49"/>
        <v>0.15683433333333333</v>
      </c>
      <c r="AL19">
        <f t="shared" si="49"/>
        <v>0.15683433333333333</v>
      </c>
    </row>
    <row r="21" spans="2:38" ht="8.5" customHeight="1"/>
    <row r="27" spans="2:38">
      <c r="C27" s="596" t="s">
        <v>287</v>
      </c>
      <c r="D27" s="596"/>
      <c r="E27" s="596"/>
      <c r="F27" s="596"/>
    </row>
    <row r="28" spans="2:38">
      <c r="C28" s="596" t="s">
        <v>285</v>
      </c>
      <c r="D28" s="596"/>
      <c r="E28" s="596"/>
      <c r="F28" s="596"/>
    </row>
    <row r="29" spans="2:38">
      <c r="C29" s="596" t="s">
        <v>286</v>
      </c>
      <c r="D29" s="596"/>
      <c r="E29" s="596"/>
      <c r="F29" s="596"/>
      <c r="O29" s="16" t="s">
        <v>48</v>
      </c>
      <c r="P29" s="632" t="s">
        <v>12</v>
      </c>
      <c r="Q29" s="632"/>
      <c r="R29" s="14"/>
      <c r="S29" s="14">
        <v>123</v>
      </c>
      <c r="T29" s="14">
        <v>18</v>
      </c>
      <c r="U29" s="14">
        <v>18</v>
      </c>
      <c r="V29" s="14">
        <v>18</v>
      </c>
      <c r="W29" s="14">
        <v>18</v>
      </c>
      <c r="X29" s="14">
        <v>67</v>
      </c>
      <c r="Y29" s="14"/>
      <c r="Z29" s="14">
        <v>15.6666666666667</v>
      </c>
      <c r="AA29" s="14">
        <v>7.6666666666666901</v>
      </c>
      <c r="AB29" s="14">
        <v>-0.333333333333314</v>
      </c>
    </row>
    <row r="30" spans="2:38">
      <c r="C30" t="s">
        <v>288</v>
      </c>
    </row>
  </sheetData>
  <mergeCells count="20">
    <mergeCell ref="C29:F29"/>
    <mergeCell ref="C18:D18"/>
    <mergeCell ref="C4:D4"/>
    <mergeCell ref="C5:D5"/>
    <mergeCell ref="C3:D3"/>
    <mergeCell ref="C27:F27"/>
    <mergeCell ref="C28:F28"/>
    <mergeCell ref="B4:B5"/>
    <mergeCell ref="B7:B8"/>
    <mergeCell ref="C7:C8"/>
    <mergeCell ref="B9:B12"/>
    <mergeCell ref="B13:B16"/>
    <mergeCell ref="C9:C12"/>
    <mergeCell ref="C13:C16"/>
    <mergeCell ref="P29:Q29"/>
    <mergeCell ref="P12:Q12"/>
    <mergeCell ref="P3:Q3"/>
    <mergeCell ref="O4:O5"/>
    <mergeCell ref="P4:Q4"/>
    <mergeCell ref="P5:Q5"/>
  </mergeCells>
  <phoneticPr fontId="1"/>
  <hyperlinks>
    <hyperlink ref="M3" location="CF表!A1" display="戻る" xr:uid="{C77B1704-10FC-484F-8B92-45FA6E4101D8}"/>
  </hyperlink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4583-D1CF-4982-A8D2-4A7B05CB38CD}">
  <dimension ref="A1:O30"/>
  <sheetViews>
    <sheetView showGridLines="0" workbookViewId="0">
      <selection activeCell="A2" sqref="A2"/>
    </sheetView>
  </sheetViews>
  <sheetFormatPr defaultRowHeight="13"/>
  <cols>
    <col min="1" max="1" width="8.7265625" style="69"/>
    <col min="2" max="2" width="4.1796875" style="69" customWidth="1"/>
    <col min="3" max="3" width="15.90625" style="69" customWidth="1"/>
    <col min="4" max="4" width="10.26953125" style="69" customWidth="1"/>
    <col min="5" max="7" width="9.453125" style="69" customWidth="1"/>
    <col min="8" max="8" width="14.6328125" style="151" customWidth="1"/>
    <col min="9" max="9" width="3.1796875" style="69" customWidth="1"/>
    <col min="10" max="10" width="4.1796875" style="69" customWidth="1"/>
    <col min="11" max="11" width="14.7265625" style="69" customWidth="1"/>
    <col min="12" max="12" width="11.81640625" style="69" customWidth="1"/>
    <col min="13" max="15" width="9.453125" style="69" customWidth="1"/>
    <col min="16" max="16" width="12.81640625" style="69" customWidth="1"/>
    <col min="17" max="16384" width="8.7265625" style="69"/>
  </cols>
  <sheetData>
    <row r="1" spans="1:15" ht="8" customHeight="1"/>
    <row r="2" spans="1:15" ht="15" customHeight="1" thickBot="1">
      <c r="A2" s="259" t="s">
        <v>661</v>
      </c>
      <c r="B2" s="426" t="s">
        <v>692</v>
      </c>
      <c r="C2" s="426"/>
      <c r="D2" s="426"/>
      <c r="E2" s="426"/>
      <c r="F2" s="427" t="s">
        <v>512</v>
      </c>
      <c r="G2" s="427"/>
      <c r="J2" s="426" t="s">
        <v>608</v>
      </c>
      <c r="K2" s="426"/>
      <c r="L2" s="426"/>
      <c r="M2" s="426"/>
      <c r="N2" s="427" t="s">
        <v>52</v>
      </c>
      <c r="O2" s="427"/>
    </row>
    <row r="3" spans="1:15" ht="15" customHeight="1" thickBot="1">
      <c r="B3" s="437"/>
      <c r="C3" s="438"/>
      <c r="D3" s="439"/>
      <c r="E3" s="244" t="s">
        <v>508</v>
      </c>
      <c r="F3" s="244" t="s">
        <v>509</v>
      </c>
      <c r="G3" s="244" t="s">
        <v>510</v>
      </c>
      <c r="J3" s="437"/>
      <c r="K3" s="438"/>
      <c r="L3" s="439"/>
      <c r="M3" s="244" t="s">
        <v>388</v>
      </c>
      <c r="N3" s="244" t="s">
        <v>4</v>
      </c>
      <c r="O3" s="244" t="s">
        <v>485</v>
      </c>
    </row>
    <row r="4" spans="1:15" ht="15" customHeight="1" thickBot="1">
      <c r="B4" s="440" t="s">
        <v>496</v>
      </c>
      <c r="C4" s="441"/>
      <c r="D4" s="442"/>
      <c r="E4" s="245"/>
      <c r="F4" s="245"/>
      <c r="G4" s="246">
        <f>家計BS!C19</f>
        <v>1000</v>
      </c>
      <c r="H4" s="247" t="s">
        <v>604</v>
      </c>
      <c r="J4" s="440" t="s">
        <v>496</v>
      </c>
      <c r="K4" s="441"/>
      <c r="L4" s="442"/>
      <c r="M4" s="245"/>
      <c r="N4" s="245"/>
      <c r="O4" s="246">
        <f>家計BS!H19</f>
        <v>1000</v>
      </c>
    </row>
    <row r="5" spans="1:15" ht="15" customHeight="1">
      <c r="B5" s="428" t="s">
        <v>497</v>
      </c>
      <c r="C5" s="443" t="s">
        <v>498</v>
      </c>
      <c r="D5" s="444"/>
      <c r="E5" s="248">
        <f>可処分所得!H11</f>
        <v>13760</v>
      </c>
      <c r="F5" s="248">
        <f>可処分所得!H19</f>
        <v>3200</v>
      </c>
      <c r="G5" s="249">
        <f>SUM(E5:F5)</f>
        <v>16960</v>
      </c>
      <c r="H5" s="250" t="s">
        <v>590</v>
      </c>
      <c r="J5" s="428" t="s">
        <v>497</v>
      </c>
      <c r="K5" s="443" t="s">
        <v>498</v>
      </c>
      <c r="L5" s="444"/>
      <c r="M5" s="248">
        <f>可処分所得!P11</f>
        <v>13760</v>
      </c>
      <c r="N5" s="248">
        <f>可処分所得!P19</f>
        <v>3200</v>
      </c>
      <c r="O5" s="249">
        <f>M5+N5</f>
        <v>16960</v>
      </c>
    </row>
    <row r="6" spans="1:15" ht="15" customHeight="1">
      <c r="B6" s="429"/>
      <c r="C6" s="445" t="s">
        <v>499</v>
      </c>
      <c r="D6" s="446"/>
      <c r="E6" s="251">
        <f>年金収入!N8</f>
        <v>9236</v>
      </c>
      <c r="F6" s="251">
        <f>年金収入!N13</f>
        <v>2720</v>
      </c>
      <c r="G6" s="252">
        <f>E6+F6</f>
        <v>11956</v>
      </c>
      <c r="H6" s="250" t="s">
        <v>592</v>
      </c>
      <c r="J6" s="429"/>
      <c r="K6" s="445" t="s">
        <v>499</v>
      </c>
      <c r="L6" s="446"/>
      <c r="M6" s="251">
        <f>年金収入!Z8</f>
        <v>9236</v>
      </c>
      <c r="N6" s="251">
        <f>年金収入!Z13</f>
        <v>2720</v>
      </c>
      <c r="O6" s="252">
        <f>M6+N6</f>
        <v>11956</v>
      </c>
    </row>
    <row r="7" spans="1:15" ht="15" customHeight="1">
      <c r="B7" s="429"/>
      <c r="C7" s="445" t="s">
        <v>348</v>
      </c>
      <c r="D7" s="446"/>
      <c r="E7" s="253"/>
      <c r="F7" s="253"/>
      <c r="G7" s="253"/>
      <c r="J7" s="429"/>
      <c r="K7" s="445" t="s">
        <v>348</v>
      </c>
      <c r="L7" s="446"/>
      <c r="M7" s="253"/>
      <c r="N7" s="253"/>
      <c r="O7" s="253"/>
    </row>
    <row r="8" spans="1:15" ht="15" customHeight="1">
      <c r="B8" s="429"/>
      <c r="C8" s="445"/>
      <c r="D8" s="446"/>
      <c r="E8" s="253"/>
      <c r="F8" s="253"/>
      <c r="G8" s="253"/>
      <c r="J8" s="429"/>
      <c r="K8" s="445"/>
      <c r="L8" s="446"/>
      <c r="M8" s="253"/>
      <c r="N8" s="253"/>
      <c r="O8" s="253"/>
    </row>
    <row r="9" spans="1:15" ht="15" customHeight="1" thickBot="1">
      <c r="B9" s="430"/>
      <c r="C9" s="434" t="s">
        <v>500</v>
      </c>
      <c r="D9" s="435"/>
      <c r="E9" s="254"/>
      <c r="F9" s="254"/>
      <c r="G9" s="255">
        <f>SUM(G5:G8)</f>
        <v>28916</v>
      </c>
      <c r="J9" s="430"/>
      <c r="K9" s="434" t="s">
        <v>500</v>
      </c>
      <c r="L9" s="435"/>
      <c r="M9" s="254"/>
      <c r="N9" s="254"/>
      <c r="O9" s="255">
        <f>SUM(O5:O8)</f>
        <v>28916</v>
      </c>
    </row>
    <row r="10" spans="1:15" ht="15" customHeight="1">
      <c r="B10" s="428" t="s">
        <v>511</v>
      </c>
      <c r="C10" s="443" t="s">
        <v>501</v>
      </c>
      <c r="D10" s="444"/>
      <c r="E10" s="256"/>
      <c r="F10" s="256"/>
      <c r="G10" s="248">
        <f>住居費・教育費!C12</f>
        <v>5000</v>
      </c>
      <c r="H10" s="431" t="s">
        <v>593</v>
      </c>
      <c r="J10" s="428" t="s">
        <v>511</v>
      </c>
      <c r="K10" s="443" t="s">
        <v>501</v>
      </c>
      <c r="L10" s="444"/>
      <c r="M10" s="256"/>
      <c r="N10" s="256"/>
      <c r="O10" s="248">
        <f>住居費・教育費!K12</f>
        <v>5000</v>
      </c>
    </row>
    <row r="11" spans="1:15" ht="15" customHeight="1">
      <c r="B11" s="429"/>
      <c r="C11" s="445" t="s">
        <v>502</v>
      </c>
      <c r="D11" s="446"/>
      <c r="E11" s="253"/>
      <c r="F11" s="253"/>
      <c r="G11" s="251">
        <f>SUM(住居費・教育費!H16:H19)</f>
        <v>3490</v>
      </c>
      <c r="H11" s="432"/>
      <c r="J11" s="429"/>
      <c r="K11" s="445" t="s">
        <v>502</v>
      </c>
      <c r="L11" s="446"/>
      <c r="M11" s="253"/>
      <c r="N11" s="253"/>
      <c r="O11" s="251">
        <f>SUM(住居費・教育費!P16:P19)</f>
        <v>3490</v>
      </c>
    </row>
    <row r="12" spans="1:15" ht="15" customHeight="1">
      <c r="B12" s="429"/>
      <c r="C12" s="445" t="s">
        <v>503</v>
      </c>
      <c r="D12" s="446"/>
      <c r="E12" s="253"/>
      <c r="F12" s="253"/>
      <c r="G12" s="251">
        <f>基礎生活費!P6</f>
        <v>8778</v>
      </c>
      <c r="H12" s="433" t="s">
        <v>595</v>
      </c>
      <c r="J12" s="429"/>
      <c r="K12" s="445" t="s">
        <v>503</v>
      </c>
      <c r="L12" s="446"/>
      <c r="M12" s="253"/>
      <c r="N12" s="253"/>
      <c r="O12" s="251">
        <f>基礎生活費!P12</f>
        <v>8778</v>
      </c>
    </row>
    <row r="13" spans="1:15" ht="15" customHeight="1">
      <c r="B13" s="429"/>
      <c r="C13" s="445" t="s">
        <v>504</v>
      </c>
      <c r="D13" s="446"/>
      <c r="E13" s="253"/>
      <c r="F13" s="253"/>
      <c r="G13" s="251">
        <f>基礎生活費!M19</f>
        <v>9144</v>
      </c>
      <c r="H13" s="432"/>
      <c r="J13" s="429"/>
      <c r="K13" s="445" t="s">
        <v>504</v>
      </c>
      <c r="L13" s="446"/>
      <c r="M13" s="253"/>
      <c r="N13" s="253"/>
      <c r="O13" s="251">
        <f>基礎生活費!M25</f>
        <v>9144</v>
      </c>
    </row>
    <row r="14" spans="1:15" ht="15" customHeight="1">
      <c r="B14" s="429"/>
      <c r="C14" s="445" t="s">
        <v>505</v>
      </c>
      <c r="D14" s="446"/>
      <c r="E14" s="253"/>
      <c r="F14" s="253"/>
      <c r="G14" s="251">
        <f>その他!C10</f>
        <v>3350</v>
      </c>
      <c r="H14" s="247" t="s">
        <v>601</v>
      </c>
      <c r="J14" s="429"/>
      <c r="K14" s="445" t="s">
        <v>505</v>
      </c>
      <c r="L14" s="446"/>
      <c r="M14" s="253"/>
      <c r="N14" s="253"/>
      <c r="O14" s="251">
        <f>その他!C21</f>
        <v>3350</v>
      </c>
    </row>
    <row r="15" spans="1:15" ht="15" customHeight="1" thickBot="1">
      <c r="B15" s="430"/>
      <c r="C15" s="434" t="s">
        <v>506</v>
      </c>
      <c r="D15" s="435"/>
      <c r="E15" s="254"/>
      <c r="F15" s="254"/>
      <c r="G15" s="255">
        <f>SUM(G10:G14)</f>
        <v>29762</v>
      </c>
      <c r="J15" s="430"/>
      <c r="K15" s="434" t="s">
        <v>506</v>
      </c>
      <c r="L15" s="435"/>
      <c r="M15" s="254"/>
      <c r="N15" s="254"/>
      <c r="O15" s="255">
        <f>SUM(O10:O14)</f>
        <v>29762</v>
      </c>
    </row>
    <row r="16" spans="1:15" ht="15" customHeight="1" thickBot="1">
      <c r="B16" s="440" t="s">
        <v>507</v>
      </c>
      <c r="C16" s="441"/>
      <c r="D16" s="442"/>
      <c r="E16" s="245"/>
      <c r="F16" s="245"/>
      <c r="G16" s="257">
        <f>G4+G9-G15</f>
        <v>154</v>
      </c>
      <c r="J16" s="440" t="s">
        <v>507</v>
      </c>
      <c r="K16" s="441"/>
      <c r="L16" s="442"/>
      <c r="M16" s="245"/>
      <c r="N16" s="245"/>
      <c r="O16" s="257">
        <f>O4+O9-O15</f>
        <v>154</v>
      </c>
    </row>
    <row r="17" spans="2:15" ht="5" customHeight="1"/>
    <row r="18" spans="2:15" ht="20" customHeight="1">
      <c r="B18" s="151" t="s">
        <v>693</v>
      </c>
      <c r="F18" s="258"/>
      <c r="G18" s="69" t="s">
        <v>606</v>
      </c>
    </row>
    <row r="19" spans="2:15" ht="14.5" customHeight="1"/>
    <row r="20" spans="2:15" ht="17" customHeight="1">
      <c r="D20" s="166" t="s">
        <v>691</v>
      </c>
      <c r="E20" s="166"/>
      <c r="L20" s="175" t="s">
        <v>513</v>
      </c>
      <c r="M20" s="175"/>
    </row>
    <row r="21" spans="2:15" ht="17" customHeight="1">
      <c r="D21" s="113" t="s">
        <v>698</v>
      </c>
      <c r="E21" s="141"/>
      <c r="F21" s="113" t="s">
        <v>478</v>
      </c>
      <c r="G21" s="113" t="s">
        <v>479</v>
      </c>
      <c r="L21" s="113" t="s">
        <v>698</v>
      </c>
      <c r="M21" s="141"/>
      <c r="N21" s="113" t="s">
        <v>478</v>
      </c>
      <c r="O21" s="113" t="s">
        <v>479</v>
      </c>
    </row>
    <row r="22" spans="2:15" ht="17" customHeight="1">
      <c r="D22" s="436">
        <v>2024</v>
      </c>
      <c r="E22" s="113" t="s">
        <v>388</v>
      </c>
      <c r="F22" s="225">
        <v>35</v>
      </c>
      <c r="G22" s="424">
        <f>IF(F22="","",100-F22+1)</f>
        <v>66</v>
      </c>
      <c r="L22" s="447">
        <v>2024</v>
      </c>
      <c r="M22" s="113" t="s">
        <v>694</v>
      </c>
      <c r="N22" s="261">
        <v>35</v>
      </c>
      <c r="O22" s="424">
        <f>IF(N22="","",100-N22+1)</f>
        <v>66</v>
      </c>
    </row>
    <row r="23" spans="2:15" ht="17" customHeight="1">
      <c r="D23" s="436"/>
      <c r="E23" s="113" t="s">
        <v>4</v>
      </c>
      <c r="F23" s="225">
        <v>33</v>
      </c>
      <c r="G23" s="425"/>
      <c r="L23" s="447"/>
      <c r="M23" s="113" t="s">
        <v>4</v>
      </c>
      <c r="N23" s="261">
        <v>33</v>
      </c>
      <c r="O23" s="425"/>
    </row>
    <row r="24" spans="2:15" ht="17" customHeight="1">
      <c r="F24" s="263">
        <f>F22-F23</f>
        <v>2</v>
      </c>
      <c r="N24" s="263">
        <f>N22-N23</f>
        <v>2</v>
      </c>
    </row>
    <row r="25" spans="2:15" ht="17" customHeight="1"/>
    <row r="26" spans="2:15" ht="17" customHeight="1"/>
    <row r="27" spans="2:15" ht="17" customHeight="1"/>
    <row r="28" spans="2:15" ht="17" customHeight="1"/>
    <row r="29" spans="2:15" ht="17" customHeight="1"/>
    <row r="30" spans="2:15" ht="17" customHeight="1"/>
  </sheetData>
  <sheetProtection algorithmName="SHA-512" hashValue="qRyA/xxSXLArBNCrXhVKHb0/2WLIpZckzh2iV33tFfK788QrPtZcZe857P71Y7Eh/DUFSPx/E/cXJ32zY4LkXw==" saltValue="qMM08TZcjRT+FoexwRbk6Q==" spinCount="100000" sheet="1" objects="1" scenarios="1"/>
  <mergeCells count="42">
    <mergeCell ref="J16:L16"/>
    <mergeCell ref="C11:D11"/>
    <mergeCell ref="C13:D13"/>
    <mergeCell ref="L22:L23"/>
    <mergeCell ref="J3:L3"/>
    <mergeCell ref="K13:L13"/>
    <mergeCell ref="J4:L4"/>
    <mergeCell ref="K5:L5"/>
    <mergeCell ref="K6:L6"/>
    <mergeCell ref="K7:L7"/>
    <mergeCell ref="K8:L8"/>
    <mergeCell ref="K9:L9"/>
    <mergeCell ref="K11:L11"/>
    <mergeCell ref="K10:L10"/>
    <mergeCell ref="K12:L12"/>
    <mergeCell ref="K14:L14"/>
    <mergeCell ref="C12:D12"/>
    <mergeCell ref="C14:D14"/>
    <mergeCell ref="C15:D15"/>
    <mergeCell ref="B16:D16"/>
    <mergeCell ref="G22:G23"/>
    <mergeCell ref="C6:D6"/>
    <mergeCell ref="C7:D7"/>
    <mergeCell ref="C8:D8"/>
    <mergeCell ref="C9:D9"/>
    <mergeCell ref="C10:D10"/>
    <mergeCell ref="O22:O23"/>
    <mergeCell ref="B2:E2"/>
    <mergeCell ref="F2:G2"/>
    <mergeCell ref="J2:M2"/>
    <mergeCell ref="B5:B9"/>
    <mergeCell ref="B10:B15"/>
    <mergeCell ref="H10:H11"/>
    <mergeCell ref="H12:H13"/>
    <mergeCell ref="N2:O2"/>
    <mergeCell ref="J5:J9"/>
    <mergeCell ref="J10:J15"/>
    <mergeCell ref="K15:L15"/>
    <mergeCell ref="D22:D23"/>
    <mergeCell ref="B3:D3"/>
    <mergeCell ref="B4:D4"/>
    <mergeCell ref="C5:D5"/>
  </mergeCells>
  <phoneticPr fontId="1"/>
  <hyperlinks>
    <hyperlink ref="H5" location="可処分所得!A1" display="可処分所得へ" xr:uid="{DB7049B0-CA55-4AFD-89DB-736FC7B7E3F7}"/>
    <hyperlink ref="H6" location="年金収入!A1" display="年金収入へ" xr:uid="{6A567A6A-0D3E-4380-B809-A663C183473D}"/>
    <hyperlink ref="H10" location="住居費・教育費!A1" display="住居・教育費へ" xr:uid="{C81578DE-6966-4904-B970-4D0F6FD95283}"/>
    <hyperlink ref="H12" location="基礎生活費!A1" display="基礎生活費へ" xr:uid="{B6219265-2D9C-42CB-B17D-43809C40F322}"/>
    <hyperlink ref="H14" location="その他!A1" display="その他資金へ" xr:uid="{09602724-C3E0-47EF-88A1-4503BDEEB19F}"/>
    <hyperlink ref="H4" location="家計BS!A1" display="家計ＢＳへ" xr:uid="{FA557AA4-49B8-485B-9E3F-EF3357D71D65}"/>
    <hyperlink ref="A2" location="目次!A1" display="目次" xr:uid="{06FE9B5C-7703-4B1D-995A-696DE0F90A0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AEE7-7BF1-42C1-8AFE-0B8AF6C64C35}">
  <dimension ref="A1:P20"/>
  <sheetViews>
    <sheetView showGridLines="0" workbookViewId="0">
      <selection activeCell="A11" sqref="A11"/>
    </sheetView>
  </sheetViews>
  <sheetFormatPr defaultRowHeight="13"/>
  <cols>
    <col min="1" max="1" width="6.1796875" style="69" customWidth="1"/>
    <col min="2" max="3" width="8.7265625" style="69"/>
    <col min="4" max="4" width="6.6328125" style="69" customWidth="1"/>
    <col min="5" max="5" width="12.1796875" style="69" customWidth="1"/>
    <col min="6" max="6" width="8.7265625" style="69"/>
    <col min="7" max="7" width="14.6328125" style="69" customWidth="1"/>
    <col min="8" max="8" width="14.81640625" style="69" customWidth="1"/>
    <col min="9" max="9" width="2.26953125" style="69" customWidth="1"/>
    <col min="10" max="11" width="8.7265625" style="69" customWidth="1"/>
    <col min="12" max="12" width="6.6328125" style="69" customWidth="1"/>
    <col min="13" max="13" width="12.1796875" style="69" customWidth="1"/>
    <col min="14" max="14" width="7" style="69" customWidth="1"/>
    <col min="15" max="15" width="14.6328125" style="69" customWidth="1"/>
    <col min="16" max="16" width="14.81640625" style="69" customWidth="1"/>
    <col min="17" max="16384" width="8.7265625" style="69"/>
  </cols>
  <sheetData>
    <row r="1" spans="1:16" ht="8" customHeight="1"/>
    <row r="2" spans="1:16" ht="16.5" customHeight="1">
      <c r="A2" s="259" t="s">
        <v>661</v>
      </c>
      <c r="B2" s="166" t="s">
        <v>514</v>
      </c>
      <c r="E2" s="121" t="s">
        <v>591</v>
      </c>
      <c r="H2" s="121" t="s">
        <v>592</v>
      </c>
      <c r="J2" s="175" t="s">
        <v>594</v>
      </c>
      <c r="O2" s="121"/>
    </row>
    <row r="3" spans="1:16" ht="16.5" customHeight="1">
      <c r="B3" s="113" t="s">
        <v>60</v>
      </c>
      <c r="C3" s="113" t="s">
        <v>61</v>
      </c>
      <c r="D3" s="113" t="s">
        <v>481</v>
      </c>
      <c r="E3" s="113" t="s">
        <v>482</v>
      </c>
      <c r="F3" s="113" t="s">
        <v>483</v>
      </c>
      <c r="G3" s="275" t="s">
        <v>484</v>
      </c>
      <c r="H3" s="275" t="s">
        <v>485</v>
      </c>
      <c r="J3" s="113" t="s">
        <v>60</v>
      </c>
      <c r="K3" s="113" t="s">
        <v>61</v>
      </c>
      <c r="L3" s="113" t="s">
        <v>481</v>
      </c>
      <c r="M3" s="113" t="s">
        <v>482</v>
      </c>
      <c r="N3" s="113" t="s">
        <v>483</v>
      </c>
      <c r="O3" s="113" t="s">
        <v>484</v>
      </c>
      <c r="P3" s="113" t="s">
        <v>485</v>
      </c>
    </row>
    <row r="4" spans="1:16" ht="16.5" customHeight="1">
      <c r="B4" s="451" t="s">
        <v>388</v>
      </c>
      <c r="C4" s="452"/>
      <c r="D4" s="452"/>
      <c r="E4" s="452"/>
      <c r="F4" s="452"/>
      <c r="G4" s="453" t="s">
        <v>628</v>
      </c>
      <c r="H4" s="454"/>
      <c r="I4" s="151"/>
      <c r="J4" s="425" t="s">
        <v>388</v>
      </c>
      <c r="K4" s="425"/>
      <c r="L4" s="425"/>
      <c r="M4" s="425"/>
      <c r="N4" s="425"/>
      <c r="O4" s="425"/>
      <c r="P4" s="425"/>
    </row>
    <row r="5" spans="1:16" ht="16.5" customHeight="1">
      <c r="B5" s="293">
        <f>IF(まるＬM!F22="","",まるＬM!F22)</f>
        <v>35</v>
      </c>
      <c r="C5" s="306">
        <v>40</v>
      </c>
      <c r="D5" s="262">
        <f>IF(OR(B5="",C5=""),"",C5-B5+1)</f>
        <v>6</v>
      </c>
      <c r="E5" s="307">
        <v>500</v>
      </c>
      <c r="F5" s="308">
        <v>0.8</v>
      </c>
      <c r="G5" s="296">
        <f>IF(OR(D5="",E5="",F5=""),"",E5*F5)</f>
        <v>400</v>
      </c>
      <c r="H5" s="297">
        <f>IF(OR(D5="",E5="",F5=""),"",G5*D5)</f>
        <v>2400</v>
      </c>
      <c r="J5" s="261">
        <v>35</v>
      </c>
      <c r="K5" s="261">
        <v>40</v>
      </c>
      <c r="L5" s="262">
        <f>IF(OR(J5="",K5=""),"",K5-J5+1)</f>
        <v>6</v>
      </c>
      <c r="M5" s="294">
        <v>500</v>
      </c>
      <c r="N5" s="295">
        <v>0.8</v>
      </c>
      <c r="O5" s="146">
        <f>IF(OR(L5="",M5="",N5=""),"",M5*N5)</f>
        <v>400</v>
      </c>
      <c r="P5" s="170">
        <f>IF(OR(L5="",M5="",N5=""),"",O5*L5)</f>
        <v>2400</v>
      </c>
    </row>
    <row r="6" spans="1:16" ht="16.5" customHeight="1">
      <c r="B6" s="306">
        <v>41</v>
      </c>
      <c r="C6" s="306">
        <v>50</v>
      </c>
      <c r="D6" s="262">
        <f t="shared" ref="D6:D10" si="0">IF(OR(B6="",C6=""),"",C6-B6+1)</f>
        <v>10</v>
      </c>
      <c r="E6" s="307">
        <v>600</v>
      </c>
      <c r="F6" s="308">
        <v>0.8</v>
      </c>
      <c r="G6" s="146">
        <f t="shared" ref="G6:G10" si="1">IF(OR(D6="",E6="",F6=""),"",E6*F6)</f>
        <v>480</v>
      </c>
      <c r="H6" s="170">
        <f t="shared" ref="H6:H10" si="2">IF(OR(D6="",E6="",F6=""),"",G6*D6)</f>
        <v>4800</v>
      </c>
      <c r="J6" s="261">
        <v>41</v>
      </c>
      <c r="K6" s="261">
        <v>50</v>
      </c>
      <c r="L6" s="262">
        <f t="shared" ref="L6:L10" si="3">IF(OR(J6="",K6=""),"",K6-J6+1)</f>
        <v>10</v>
      </c>
      <c r="M6" s="294">
        <v>600</v>
      </c>
      <c r="N6" s="295">
        <v>0.8</v>
      </c>
      <c r="O6" s="146">
        <f t="shared" ref="O6:O10" si="4">IF(OR(L6="",M6="",N6=""),"",M6*N6)</f>
        <v>480</v>
      </c>
      <c r="P6" s="170">
        <f t="shared" ref="P6:P10" si="5">IF(OR(L6="",M6="",N6=""),"",O6*L6)</f>
        <v>4800</v>
      </c>
    </row>
    <row r="7" spans="1:16" ht="16.5" customHeight="1">
      <c r="B7" s="306">
        <v>51</v>
      </c>
      <c r="C7" s="306">
        <v>55</v>
      </c>
      <c r="D7" s="262">
        <f t="shared" si="0"/>
        <v>5</v>
      </c>
      <c r="E7" s="307">
        <v>700</v>
      </c>
      <c r="F7" s="308">
        <v>0.8</v>
      </c>
      <c r="G7" s="146">
        <f t="shared" si="1"/>
        <v>560</v>
      </c>
      <c r="H7" s="170">
        <f t="shared" si="2"/>
        <v>2800</v>
      </c>
      <c r="J7" s="261">
        <v>51</v>
      </c>
      <c r="K7" s="261">
        <v>55</v>
      </c>
      <c r="L7" s="262">
        <f t="shared" si="3"/>
        <v>5</v>
      </c>
      <c r="M7" s="294">
        <v>700</v>
      </c>
      <c r="N7" s="295">
        <v>0.8</v>
      </c>
      <c r="O7" s="146">
        <f t="shared" si="4"/>
        <v>560</v>
      </c>
      <c r="P7" s="170">
        <f t="shared" si="5"/>
        <v>2800</v>
      </c>
    </row>
    <row r="8" spans="1:16" ht="16.5" customHeight="1">
      <c r="B8" s="306">
        <v>56</v>
      </c>
      <c r="C8" s="306">
        <v>59</v>
      </c>
      <c r="D8" s="262">
        <f t="shared" si="0"/>
        <v>4</v>
      </c>
      <c r="E8" s="307">
        <v>800</v>
      </c>
      <c r="F8" s="308">
        <v>0.8</v>
      </c>
      <c r="G8" s="146">
        <f t="shared" si="1"/>
        <v>640</v>
      </c>
      <c r="H8" s="170">
        <f t="shared" si="2"/>
        <v>2560</v>
      </c>
      <c r="J8" s="261">
        <v>56</v>
      </c>
      <c r="K8" s="261">
        <v>59</v>
      </c>
      <c r="L8" s="262">
        <f t="shared" si="3"/>
        <v>4</v>
      </c>
      <c r="M8" s="294">
        <v>800</v>
      </c>
      <c r="N8" s="295">
        <v>0.8</v>
      </c>
      <c r="O8" s="146">
        <f t="shared" si="4"/>
        <v>640</v>
      </c>
      <c r="P8" s="170">
        <f t="shared" si="5"/>
        <v>2560</v>
      </c>
    </row>
    <row r="9" spans="1:16" ht="16.5" customHeight="1">
      <c r="B9" s="306">
        <v>60</v>
      </c>
      <c r="C9" s="306">
        <v>64</v>
      </c>
      <c r="D9" s="262">
        <f t="shared" si="0"/>
        <v>5</v>
      </c>
      <c r="E9" s="307">
        <v>300</v>
      </c>
      <c r="F9" s="308">
        <v>0.8</v>
      </c>
      <c r="G9" s="146">
        <f t="shared" si="1"/>
        <v>240</v>
      </c>
      <c r="H9" s="170">
        <f t="shared" si="2"/>
        <v>1200</v>
      </c>
      <c r="J9" s="261">
        <v>60</v>
      </c>
      <c r="K9" s="261">
        <v>64</v>
      </c>
      <c r="L9" s="262">
        <f t="shared" si="3"/>
        <v>5</v>
      </c>
      <c r="M9" s="294">
        <v>300</v>
      </c>
      <c r="N9" s="295">
        <v>0.8</v>
      </c>
      <c r="O9" s="146">
        <f t="shared" si="4"/>
        <v>240</v>
      </c>
      <c r="P9" s="170">
        <f t="shared" si="5"/>
        <v>1200</v>
      </c>
    </row>
    <row r="10" spans="1:16" ht="16.5" customHeight="1">
      <c r="B10" s="306"/>
      <c r="C10" s="306"/>
      <c r="D10" s="262" t="str">
        <f t="shared" si="0"/>
        <v/>
      </c>
      <c r="E10" s="307"/>
      <c r="F10" s="308"/>
      <c r="G10" s="146" t="str">
        <f t="shared" si="1"/>
        <v/>
      </c>
      <c r="H10" s="170" t="str">
        <f t="shared" si="2"/>
        <v/>
      </c>
      <c r="J10" s="261"/>
      <c r="K10" s="261"/>
      <c r="L10" s="262" t="str">
        <f t="shared" si="3"/>
        <v/>
      </c>
      <c r="M10" s="294"/>
      <c r="N10" s="295"/>
      <c r="O10" s="146" t="str">
        <f t="shared" si="4"/>
        <v/>
      </c>
      <c r="P10" s="170" t="str">
        <f t="shared" si="5"/>
        <v/>
      </c>
    </row>
    <row r="11" spans="1:16" ht="16.5" customHeight="1">
      <c r="B11" s="445"/>
      <c r="C11" s="448"/>
      <c r="D11" s="448"/>
      <c r="E11" s="448"/>
      <c r="F11" s="449"/>
      <c r="G11" s="298" t="s">
        <v>487</v>
      </c>
      <c r="H11" s="299">
        <f>IF(H5="","",SUM(H5:H10))</f>
        <v>13760</v>
      </c>
      <c r="J11" s="445"/>
      <c r="K11" s="448"/>
      <c r="L11" s="448"/>
      <c r="M11" s="448"/>
      <c r="N11" s="449"/>
      <c r="O11" s="140" t="s">
        <v>487</v>
      </c>
      <c r="P11" s="300">
        <f>IF(P5="","",SUM(P5:P10))</f>
        <v>13760</v>
      </c>
    </row>
    <row r="12" spans="1:16" ht="16.5" customHeight="1">
      <c r="B12" s="451" t="s">
        <v>4</v>
      </c>
      <c r="C12" s="448"/>
      <c r="D12" s="448"/>
      <c r="E12" s="448"/>
      <c r="F12" s="448"/>
      <c r="G12" s="453" t="s">
        <v>629</v>
      </c>
      <c r="H12" s="454"/>
      <c r="I12" s="151"/>
      <c r="J12" s="425" t="s">
        <v>4</v>
      </c>
      <c r="K12" s="425"/>
      <c r="L12" s="425"/>
      <c r="M12" s="425"/>
      <c r="N12" s="425"/>
      <c r="O12" s="425"/>
      <c r="P12" s="425"/>
    </row>
    <row r="13" spans="1:16" ht="16.5" customHeight="1">
      <c r="B13" s="293">
        <f>IF(まるＬM!F23="","",まるＬM!F23)</f>
        <v>33</v>
      </c>
      <c r="C13" s="306">
        <v>64</v>
      </c>
      <c r="D13" s="276">
        <f>IF(OR(B13="",C13=""),"",C13-B13+1)</f>
        <v>32</v>
      </c>
      <c r="E13" s="309">
        <v>100</v>
      </c>
      <c r="F13" s="308">
        <v>1</v>
      </c>
      <c r="G13" s="296">
        <f>IF(OR(D13="",E13="",F13=""),"",E13*F13)</f>
        <v>100</v>
      </c>
      <c r="H13" s="302">
        <f>IF(OR(D13="",E13="",F13=""),"",G13*D13)</f>
        <v>3200</v>
      </c>
      <c r="J13" s="261">
        <v>33</v>
      </c>
      <c r="K13" s="261">
        <v>64</v>
      </c>
      <c r="L13" s="276">
        <f>IF(OR(J13="",K13=""),"",K13-J13+1)</f>
        <v>32</v>
      </c>
      <c r="M13" s="301">
        <v>100</v>
      </c>
      <c r="N13" s="295">
        <v>1</v>
      </c>
      <c r="O13" s="146">
        <f>IF(OR(L13="",M13="",N13=""),"",M13*N13)</f>
        <v>100</v>
      </c>
      <c r="P13" s="303">
        <f>IF(OR(L13="",M13="",N13=""),"",O13*L13)</f>
        <v>3200</v>
      </c>
    </row>
    <row r="14" spans="1:16" ht="16.5" customHeight="1">
      <c r="B14" s="306"/>
      <c r="C14" s="306"/>
      <c r="D14" s="276" t="str">
        <f t="shared" ref="D14:D18" si="6">IF(OR(B14="",C14=""),"",C14-B14+1)</f>
        <v/>
      </c>
      <c r="E14" s="309"/>
      <c r="F14" s="308"/>
      <c r="G14" s="146" t="str">
        <f t="shared" ref="G14:G18" si="7">IF(OR(D14="",E14="",F14=""),"",E14*F14)</f>
        <v/>
      </c>
      <c r="H14" s="146" t="str">
        <f t="shared" ref="H14:H18" si="8">IF(OR(D14="",E14="",F14=""),"",G14*D14)</f>
        <v/>
      </c>
      <c r="J14" s="261"/>
      <c r="K14" s="261"/>
      <c r="L14" s="276" t="str">
        <f t="shared" ref="L14:L18" si="9">IF(OR(J14="",K14=""),"",K14-J14+1)</f>
        <v/>
      </c>
      <c r="M14" s="301"/>
      <c r="N14" s="295"/>
      <c r="O14" s="146" t="str">
        <f t="shared" ref="O14:O18" si="10">IF(OR(L14="",M14="",N14=""),"",M14*N14)</f>
        <v/>
      </c>
      <c r="P14" s="146" t="str">
        <f t="shared" ref="P14:P18" si="11">IF(OR(L14="",M14="",N14=""),"",O14*L14)</f>
        <v/>
      </c>
    </row>
    <row r="15" spans="1:16" ht="16.5" customHeight="1">
      <c r="B15" s="306"/>
      <c r="C15" s="306"/>
      <c r="D15" s="276" t="str">
        <f t="shared" si="6"/>
        <v/>
      </c>
      <c r="E15" s="309"/>
      <c r="F15" s="308"/>
      <c r="G15" s="146" t="str">
        <f t="shared" si="7"/>
        <v/>
      </c>
      <c r="H15" s="146" t="str">
        <f t="shared" si="8"/>
        <v/>
      </c>
      <c r="J15" s="261"/>
      <c r="K15" s="261"/>
      <c r="L15" s="276" t="str">
        <f t="shared" si="9"/>
        <v/>
      </c>
      <c r="M15" s="301"/>
      <c r="N15" s="295"/>
      <c r="O15" s="146" t="str">
        <f t="shared" si="10"/>
        <v/>
      </c>
      <c r="P15" s="146" t="str">
        <f t="shared" si="11"/>
        <v/>
      </c>
    </row>
    <row r="16" spans="1:16" ht="16.5" customHeight="1">
      <c r="B16" s="306"/>
      <c r="C16" s="306"/>
      <c r="D16" s="276" t="str">
        <f t="shared" si="6"/>
        <v/>
      </c>
      <c r="E16" s="309"/>
      <c r="F16" s="308"/>
      <c r="G16" s="146" t="str">
        <f t="shared" si="7"/>
        <v/>
      </c>
      <c r="H16" s="146" t="str">
        <f t="shared" si="8"/>
        <v/>
      </c>
      <c r="J16" s="261"/>
      <c r="K16" s="261"/>
      <c r="L16" s="276" t="str">
        <f t="shared" si="9"/>
        <v/>
      </c>
      <c r="M16" s="301"/>
      <c r="N16" s="295"/>
      <c r="O16" s="146" t="str">
        <f t="shared" si="10"/>
        <v/>
      </c>
      <c r="P16" s="146" t="str">
        <f t="shared" si="11"/>
        <v/>
      </c>
    </row>
    <row r="17" spans="2:16" ht="16.5" customHeight="1">
      <c r="B17" s="306"/>
      <c r="C17" s="306"/>
      <c r="D17" s="276" t="str">
        <f t="shared" si="6"/>
        <v/>
      </c>
      <c r="E17" s="309"/>
      <c r="F17" s="308"/>
      <c r="G17" s="146" t="str">
        <f t="shared" si="7"/>
        <v/>
      </c>
      <c r="H17" s="146" t="str">
        <f t="shared" si="8"/>
        <v/>
      </c>
      <c r="J17" s="261"/>
      <c r="K17" s="261"/>
      <c r="L17" s="276" t="str">
        <f t="shared" si="9"/>
        <v/>
      </c>
      <c r="M17" s="301"/>
      <c r="N17" s="295"/>
      <c r="O17" s="146" t="str">
        <f t="shared" si="10"/>
        <v/>
      </c>
      <c r="P17" s="146" t="str">
        <f t="shared" si="11"/>
        <v/>
      </c>
    </row>
    <row r="18" spans="2:16" ht="16.5" customHeight="1">
      <c r="B18" s="306"/>
      <c r="C18" s="306"/>
      <c r="D18" s="276" t="str">
        <f t="shared" si="6"/>
        <v/>
      </c>
      <c r="E18" s="309"/>
      <c r="F18" s="308"/>
      <c r="G18" s="146" t="str">
        <f t="shared" si="7"/>
        <v/>
      </c>
      <c r="H18" s="146" t="str">
        <f t="shared" si="8"/>
        <v/>
      </c>
      <c r="J18" s="261"/>
      <c r="K18" s="261"/>
      <c r="L18" s="276" t="str">
        <f t="shared" si="9"/>
        <v/>
      </c>
      <c r="M18" s="301"/>
      <c r="N18" s="295"/>
      <c r="O18" s="146" t="str">
        <f t="shared" si="10"/>
        <v/>
      </c>
      <c r="P18" s="146" t="str">
        <f t="shared" si="11"/>
        <v/>
      </c>
    </row>
    <row r="19" spans="2:16" ht="16.5" customHeight="1">
      <c r="B19" s="450"/>
      <c r="C19" s="450"/>
      <c r="D19" s="450"/>
      <c r="E19" s="450"/>
      <c r="F19" s="450"/>
      <c r="G19" s="140" t="s">
        <v>488</v>
      </c>
      <c r="H19" s="300">
        <f>IF(H13="","",SUM(H13:H18))</f>
        <v>3200</v>
      </c>
      <c r="J19" s="450"/>
      <c r="K19" s="450"/>
      <c r="L19" s="450"/>
      <c r="M19" s="450"/>
      <c r="N19" s="450"/>
      <c r="O19" s="140" t="s">
        <v>488</v>
      </c>
      <c r="P19" s="300">
        <f>IF(P13="","",SUM(P13:P18))</f>
        <v>3200</v>
      </c>
    </row>
    <row r="20" spans="2:16" ht="16.5" customHeight="1">
      <c r="G20" s="304" t="s">
        <v>489</v>
      </c>
      <c r="H20" s="305">
        <f>IF(AND(H11="",H19=""),"",H11+H19)</f>
        <v>16960</v>
      </c>
      <c r="O20" s="304" t="s">
        <v>489</v>
      </c>
      <c r="P20" s="305">
        <f>IF(AND(P11="",P19=""),"",P11+P19)</f>
        <v>16960</v>
      </c>
    </row>
  </sheetData>
  <sheetProtection algorithmName="SHA-512" hashValue="I/eaZylvu5esLuJop1M/e9GxomqF8X0K0iCJjOeGAqWU4mUNazzkvo8bB420NQ/OZqBlVu+hYjOu7R8XohEybg==" saltValue="7/FNVEqcsWil3H7m6GXKNA==" spinCount="100000" sheet="1" objects="1" scenarios="1"/>
  <mergeCells count="10">
    <mergeCell ref="B11:F11"/>
    <mergeCell ref="B19:F19"/>
    <mergeCell ref="J4:P4"/>
    <mergeCell ref="J11:N11"/>
    <mergeCell ref="J12:P12"/>
    <mergeCell ref="J19:N19"/>
    <mergeCell ref="B4:F4"/>
    <mergeCell ref="G4:H4"/>
    <mergeCell ref="B12:F12"/>
    <mergeCell ref="G12:H12"/>
  </mergeCells>
  <phoneticPr fontId="1"/>
  <hyperlinks>
    <hyperlink ref="E2" location="まるＬM!A1" display="まるっとライフマネー表へ" xr:uid="{AB797301-19D8-44FD-85EA-C79C3D42FD38}"/>
    <hyperlink ref="G4:H4" location="あなたの源泉徴収票!A1" display="あなたの源泉徴収票へ" xr:uid="{9788BE48-0507-43EE-B701-00E0860D2B5C}"/>
    <hyperlink ref="G12:H12" location="配偶者の源泉徴収票!A1" display="配偶者の源泉徴収票へ" xr:uid="{BABB2B45-BC63-4B97-91C1-A3D9D768A3B1}"/>
    <hyperlink ref="H2" location="年金収入!A1" display="年金収入へ" xr:uid="{A4B8504A-3867-4EF9-9987-1417BA0EE4EF}"/>
    <hyperlink ref="A2" location="目次!A1" display="目次" xr:uid="{5F5CEE7E-86FF-49A7-99CE-B2D41F60D40A}"/>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844E-7E20-4487-90CF-D67693807401}">
  <dimension ref="A1:Z21"/>
  <sheetViews>
    <sheetView showGridLines="0" workbookViewId="0">
      <selection activeCell="N2" sqref="N2"/>
    </sheetView>
  </sheetViews>
  <sheetFormatPr defaultRowHeight="13"/>
  <cols>
    <col min="1" max="1" width="5.54296875" style="69" customWidth="1"/>
    <col min="2" max="2" width="4.36328125" style="69" customWidth="1"/>
    <col min="3" max="6" width="8.7265625" style="69"/>
    <col min="7" max="7" width="2.1796875" style="69" customWidth="1"/>
    <col min="8" max="8" width="6.26953125" style="69" customWidth="1"/>
    <col min="9" max="9" width="13.90625" style="69" customWidth="1"/>
    <col min="10" max="11" width="8.1796875" style="69" customWidth="1"/>
    <col min="12" max="12" width="8.90625" style="69" customWidth="1"/>
    <col min="13" max="13" width="8.7265625" style="69"/>
    <col min="14" max="14" width="14.81640625" style="69" customWidth="1"/>
    <col min="15" max="15" width="6.453125" style="69" customWidth="1"/>
    <col min="16" max="18" width="8.7265625" style="69"/>
    <col min="19" max="19" width="9.6328125" style="69" bestFit="1" customWidth="1"/>
    <col min="20" max="20" width="2" style="69" customWidth="1"/>
    <col min="21" max="21" width="4.36328125" style="69" customWidth="1"/>
    <col min="22" max="22" width="12.6328125" style="69" customWidth="1"/>
    <col min="23" max="25" width="8.7265625" style="69"/>
    <col min="26" max="26" width="14.6328125" style="69" customWidth="1"/>
    <col min="27" max="16384" width="8.7265625" style="69"/>
  </cols>
  <sheetData>
    <row r="1" spans="1:26" ht="14">
      <c r="A1" s="259" t="s">
        <v>661</v>
      </c>
      <c r="C1" s="121" t="s">
        <v>590</v>
      </c>
      <c r="N1" s="287" t="s">
        <v>591</v>
      </c>
      <c r="P1" s="310" t="s">
        <v>513</v>
      </c>
    </row>
    <row r="2" spans="1:26" ht="16.5" customHeight="1">
      <c r="C2" s="457" t="s">
        <v>480</v>
      </c>
      <c r="D2" s="457"/>
      <c r="E2" s="457"/>
      <c r="F2" s="457"/>
      <c r="H2" s="166" t="s">
        <v>490</v>
      </c>
      <c r="N2" s="287" t="s">
        <v>639</v>
      </c>
      <c r="P2" s="457" t="s">
        <v>480</v>
      </c>
      <c r="Q2" s="457"/>
      <c r="R2" s="457"/>
      <c r="S2" s="457"/>
      <c r="U2" s="166" t="s">
        <v>490</v>
      </c>
      <c r="Z2" s="121"/>
    </row>
    <row r="3" spans="1:26" ht="16.5" customHeight="1">
      <c r="B3" s="458" t="s">
        <v>388</v>
      </c>
      <c r="C3" s="113" t="s">
        <v>482</v>
      </c>
      <c r="D3" s="113" t="s">
        <v>481</v>
      </c>
      <c r="E3" s="113" t="s">
        <v>483</v>
      </c>
      <c r="F3" s="113" t="s">
        <v>486</v>
      </c>
      <c r="H3" s="141"/>
      <c r="I3" s="141"/>
      <c r="J3" s="113" t="s">
        <v>391</v>
      </c>
      <c r="K3" s="113" t="s">
        <v>486</v>
      </c>
      <c r="L3" s="113" t="s">
        <v>495</v>
      </c>
      <c r="M3" s="113" t="s">
        <v>481</v>
      </c>
      <c r="N3" s="113" t="s">
        <v>485</v>
      </c>
      <c r="P3" s="113" t="s">
        <v>482</v>
      </c>
      <c r="Q3" s="113" t="s">
        <v>481</v>
      </c>
      <c r="R3" s="113" t="s">
        <v>483</v>
      </c>
      <c r="S3" s="113" t="s">
        <v>486</v>
      </c>
      <c r="U3" s="141"/>
      <c r="V3" s="141"/>
      <c r="W3" s="113" t="s">
        <v>391</v>
      </c>
      <c r="X3" s="113" t="s">
        <v>495</v>
      </c>
      <c r="Y3" s="113" t="s">
        <v>481</v>
      </c>
      <c r="Z3" s="113" t="s">
        <v>485</v>
      </c>
    </row>
    <row r="4" spans="1:26" ht="16.5" customHeight="1">
      <c r="B4" s="459"/>
      <c r="C4" s="214">
        <f>IF(可処分所得!E5="","",可処分所得!E5)</f>
        <v>500</v>
      </c>
      <c r="D4" s="276">
        <f>IF(可処分所得!D5="","",可処分所得!D5)</f>
        <v>6</v>
      </c>
      <c r="E4" s="141">
        <v>5.4999999999999997E-3</v>
      </c>
      <c r="F4" s="146">
        <f>IF(可処分所得!D5="","",IF(可処分所得!E5&lt;=130,0,可処分所得!E5*E4*可処分所得!D5))</f>
        <v>16.5</v>
      </c>
      <c r="H4" s="455" t="s">
        <v>388</v>
      </c>
      <c r="I4" s="141" t="s">
        <v>491</v>
      </c>
      <c r="J4" s="319">
        <v>80</v>
      </c>
      <c r="K4" s="146">
        <f>IF(L4="","",IF(L4=65,J4*1,IF(L4=66,J4*1.084,IF(L4=67,J4*1.168,IF(L4=68,J4*1.252,IF(L4=69,J4*1.336,IF(L4=70,J4*1.42,IF(L4=71,J4*1.504,IF(L4=72,J4*1.588,IF(L4=73,J4*1.672,IF(L4=74,J4*1.756,IF(L4=75,J4*1.84,"NA"))))))))))))</f>
        <v>80</v>
      </c>
      <c r="L4" s="225">
        <v>65</v>
      </c>
      <c r="M4" s="262">
        <f>IF(L4="","",100-L4+1)</f>
        <v>36</v>
      </c>
      <c r="N4" s="170">
        <f>IF(K4="","",K4*M4)</f>
        <v>2880</v>
      </c>
      <c r="P4" s="214">
        <f>IF(可処分所得!M5="","",可処分所得!M5)</f>
        <v>500</v>
      </c>
      <c r="Q4" s="276">
        <f>IF(可処分所得!L5="","",可処分所得!L5)</f>
        <v>6</v>
      </c>
      <c r="R4" s="141">
        <v>5.4999999999999997E-3</v>
      </c>
      <c r="S4" s="311">
        <f>IF(可処分所得!L5="","",IF(可処分所得!M5&lt;=130,0,可処分所得!M5*R4*可処分所得!L5))</f>
        <v>16.5</v>
      </c>
      <c r="U4" s="455" t="s">
        <v>388</v>
      </c>
      <c r="V4" s="141" t="s">
        <v>491</v>
      </c>
      <c r="W4" s="301">
        <v>80</v>
      </c>
      <c r="X4" s="312">
        <v>65</v>
      </c>
      <c r="Y4" s="262">
        <f>IF(X4="","",100-X4+1)</f>
        <v>36</v>
      </c>
      <c r="Z4" s="170">
        <f>IF(W4="","",W4*Y4)</f>
        <v>2880</v>
      </c>
    </row>
    <row r="5" spans="1:26" ht="16.5" customHeight="1">
      <c r="B5" s="459"/>
      <c r="C5" s="214">
        <f>IF(可処分所得!E6="","",可処分所得!E6)</f>
        <v>600</v>
      </c>
      <c r="D5" s="276">
        <f>IF(可処分所得!D6="","",可処分所得!D6)</f>
        <v>10</v>
      </c>
      <c r="E5" s="141">
        <v>5.4999999999999997E-3</v>
      </c>
      <c r="F5" s="146">
        <f>IF(可処分所得!D6="","",IF(可処分所得!E6&lt;=130,0,可処分所得!E6*E5*可処分所得!D6))</f>
        <v>33</v>
      </c>
      <c r="G5" s="317">
        <f>年金収入!F11-(IF(可処分所得!C5&gt;64,(可処分所得!C5-64)*C8*E8,0))-(IF(可処分所得!C6&gt;64,(可処分所得!C6-64)*C8*E8,0))-(IF(可処分所得!C7&gt;64,(可処分所得!C7-64)*C8*E8,0))-(IF(可処分所得!C8&gt;64,(可処分所得!C8-64)*C8*E8,0))-(IF(可処分所得!C9&gt;64,(可処分所得!C9-64)*C8*E8,0))-(IF(可処分所得!C10&gt;64,(可処分所得!C10-64)*C8*E8,0))</f>
        <v>121</v>
      </c>
      <c r="H5" s="455"/>
      <c r="I5" s="141" t="s">
        <v>492</v>
      </c>
      <c r="J5" s="146">
        <f>年金収入!F11</f>
        <v>121</v>
      </c>
      <c r="K5" s="146">
        <f>IF(OR(L5="",J5=""),"",IF(L5=65,G5*1,IF(L5=66,G5*1.084,IF(L5=67,G5*1.168,IF(L5=68,G5*1.252,IF(L5=69,G5*1.336,IF(L5=70,G5*1.42,IF(L5=71,G5*1.504,IF(L5=72,G5*1.588,IF(L5=73,G5*1.672,IF(L5=74,G5*1.756,IF(L5=75,G5*1.84,"NA"))))))))))))+G6</f>
        <v>121</v>
      </c>
      <c r="L5" s="225">
        <v>65</v>
      </c>
      <c r="M5" s="262">
        <f>IF(L5="","",100-L5+1)</f>
        <v>36</v>
      </c>
      <c r="N5" s="170">
        <f>IF(K5="","",K5*M5)</f>
        <v>4356</v>
      </c>
      <c r="P5" s="214">
        <f>IF(可処分所得!M6="","",可処分所得!M6)</f>
        <v>600</v>
      </c>
      <c r="Q5" s="276">
        <f>IF(可処分所得!L6="","",可処分所得!L6)</f>
        <v>10</v>
      </c>
      <c r="R5" s="141">
        <v>5.4999999999999997E-3</v>
      </c>
      <c r="S5" s="311">
        <f>IF(可処分所得!L6="","",IF(可処分所得!M6&lt;=130,0,可処分所得!M6*R5*可処分所得!L6))</f>
        <v>33</v>
      </c>
      <c r="U5" s="455"/>
      <c r="V5" s="141" t="s">
        <v>492</v>
      </c>
      <c r="W5" s="146">
        <f>年金収入!S11</f>
        <v>121</v>
      </c>
      <c r="X5" s="312">
        <v>65</v>
      </c>
      <c r="Y5" s="262">
        <f>IF(X5="","",100-X5+1)</f>
        <v>36</v>
      </c>
      <c r="Z5" s="170">
        <f t="shared" ref="Z5" si="0">IF(W5="","",W5*Y5)</f>
        <v>4356</v>
      </c>
    </row>
    <row r="6" spans="1:26" ht="16.5" customHeight="1">
      <c r="B6" s="459"/>
      <c r="C6" s="214">
        <f>IF(可処分所得!E7="","",可処分所得!E7)</f>
        <v>700</v>
      </c>
      <c r="D6" s="276">
        <f>IF(可処分所得!D7="","",可処分所得!D7)</f>
        <v>5</v>
      </c>
      <c r="E6" s="141">
        <v>5.4999999999999997E-3</v>
      </c>
      <c r="F6" s="146">
        <f>IF(可処分所得!D7="","",IF(可処分所得!E7&lt;=130,0,可処分所得!E7*E6*可処分所得!D7))</f>
        <v>19.25</v>
      </c>
      <c r="G6" s="317">
        <f>F11-G5</f>
        <v>0</v>
      </c>
      <c r="H6" s="455"/>
      <c r="I6" s="141" t="s">
        <v>44</v>
      </c>
      <c r="J6" s="319">
        <v>100</v>
      </c>
      <c r="K6" s="146"/>
      <c r="L6" s="225">
        <v>60</v>
      </c>
      <c r="M6" s="224">
        <v>20</v>
      </c>
      <c r="N6" s="170">
        <f>IF(OR(J6="",M6=""),"",J6*M6)</f>
        <v>2000</v>
      </c>
      <c r="P6" s="214">
        <f>IF(可処分所得!M7="","",可処分所得!M7)</f>
        <v>700</v>
      </c>
      <c r="Q6" s="276">
        <f>IF(可処分所得!L7="","",可処分所得!L7)</f>
        <v>5</v>
      </c>
      <c r="R6" s="141">
        <v>5.4999999999999997E-3</v>
      </c>
      <c r="S6" s="311">
        <f>IF(可処分所得!L7="","",IF(可処分所得!M7&lt;=130,0,可処分所得!M7*R6*可処分所得!L7))</f>
        <v>19.25</v>
      </c>
      <c r="U6" s="455"/>
      <c r="V6" s="141" t="s">
        <v>44</v>
      </c>
      <c r="W6" s="301">
        <v>100</v>
      </c>
      <c r="X6" s="312">
        <v>60</v>
      </c>
      <c r="Y6" s="292">
        <v>20</v>
      </c>
      <c r="Z6" s="170">
        <f>IF(OR(W6="",Y6=""),"",W6*Y6)</f>
        <v>2000</v>
      </c>
    </row>
    <row r="7" spans="1:26" ht="16.5" customHeight="1">
      <c r="B7" s="459"/>
      <c r="C7" s="214">
        <f>IF(可処分所得!E8="","",可処分所得!E8)</f>
        <v>800</v>
      </c>
      <c r="D7" s="276">
        <f>IF(可処分所得!D8="","",可処分所得!D8)</f>
        <v>4</v>
      </c>
      <c r="E7" s="141">
        <v>5.4999999999999997E-3</v>
      </c>
      <c r="F7" s="146">
        <f>IF(可処分所得!D8="","",IF(可処分所得!E8&lt;=130,0,可処分所得!E8*E7*可処分所得!D8))</f>
        <v>17.599999999999998</v>
      </c>
      <c r="H7" s="455"/>
      <c r="I7" s="141" t="s">
        <v>348</v>
      </c>
      <c r="J7" s="319"/>
      <c r="K7" s="146"/>
      <c r="L7" s="225"/>
      <c r="M7" s="224"/>
      <c r="N7" s="170" t="str">
        <f>IF(OR(J7="",M7=""),"",J7*M7)</f>
        <v/>
      </c>
      <c r="P7" s="214">
        <f>IF(可処分所得!M8="","",可処分所得!M8)</f>
        <v>800</v>
      </c>
      <c r="Q7" s="276">
        <f>IF(可処分所得!L8="","",可処分所得!L8)</f>
        <v>4</v>
      </c>
      <c r="R7" s="141">
        <v>5.4999999999999997E-3</v>
      </c>
      <c r="S7" s="311">
        <f>IF(可処分所得!L8="","",IF(可処分所得!M8&lt;=130,0,可処分所得!M8*R7*可処分所得!L8))</f>
        <v>17.599999999999998</v>
      </c>
      <c r="U7" s="455"/>
      <c r="V7" s="141" t="s">
        <v>348</v>
      </c>
      <c r="W7" s="301"/>
      <c r="X7" s="312"/>
      <c r="Y7" s="292"/>
      <c r="Z7" s="170" t="str">
        <f>IF(OR(W7="",Y7=""),"",W7*Y7)</f>
        <v/>
      </c>
    </row>
    <row r="8" spans="1:26" ht="16.5" customHeight="1">
      <c r="B8" s="459"/>
      <c r="C8" s="214">
        <f>IF(可処分所得!E9="","",可処分所得!E9)</f>
        <v>300</v>
      </c>
      <c r="D8" s="276">
        <f>IF(可処分所得!D9="","",可処分所得!D9)</f>
        <v>5</v>
      </c>
      <c r="E8" s="141">
        <v>5.4999999999999997E-3</v>
      </c>
      <c r="F8" s="146">
        <f>IF(可処分所得!D9="","",IF(可処分所得!E9&lt;=130,0,可処分所得!E9*E8*可処分所得!D9))</f>
        <v>8.25</v>
      </c>
      <c r="M8" s="157" t="s">
        <v>493</v>
      </c>
      <c r="N8" s="300">
        <f>IF(J4="","",SUM(N4:N7))</f>
        <v>9236</v>
      </c>
      <c r="P8" s="214">
        <f>IF(可処分所得!M9="","",可処分所得!M9)</f>
        <v>300</v>
      </c>
      <c r="Q8" s="276">
        <f>IF(可処分所得!L9="","",可処分所得!L9)</f>
        <v>5</v>
      </c>
      <c r="R8" s="141">
        <v>5.4999999999999997E-3</v>
      </c>
      <c r="S8" s="311">
        <f>IF(可処分所得!L9="","",IF(可処分所得!M9&lt;=130,0,可処分所得!M9*R8*可処分所得!L9))</f>
        <v>8.25</v>
      </c>
      <c r="Y8" s="157" t="s">
        <v>493</v>
      </c>
      <c r="Z8" s="300">
        <f>IF(W4="","",SUM(Z4:Z7))</f>
        <v>9236</v>
      </c>
    </row>
    <row r="9" spans="1:26" ht="16.5" customHeight="1">
      <c r="B9" s="459"/>
      <c r="C9" s="214" t="str">
        <f>IF(可処分所得!E10="","",可処分所得!E10)</f>
        <v/>
      </c>
      <c r="D9" s="276" t="str">
        <f>IF(可処分所得!D10="","",可処分所得!D10)</f>
        <v/>
      </c>
      <c r="E9" s="141">
        <v>5.4999999999999997E-3</v>
      </c>
      <c r="F9" s="146" t="str">
        <f>IF(可処分所得!D10="","",IF(可処分所得!E10&lt;=130,0,可処分所得!E10*E9*可処分所得!D10))</f>
        <v/>
      </c>
      <c r="H9" s="455" t="s">
        <v>4</v>
      </c>
      <c r="I9" s="141" t="s">
        <v>491</v>
      </c>
      <c r="J9" s="319">
        <v>80</v>
      </c>
      <c r="K9" s="146">
        <f>IF(L9="","",IF(L9=65,J9*1,IF(L9=66,J9*1.084,IF(L9=67,J9*1.168,IF(L9=68,J9*1.252,IF(L9=69,J9*1.336,IF(L9=70,J9*1.42,IF(L9=71,J9*1.504,IF(L9=72,J9*1.588,IF(L9=73,J9*1.672,IF(L9=74,J9*1.756,IF(L9=75,J9*1.84,"NA"))))))))))))</f>
        <v>80</v>
      </c>
      <c r="L9" s="225">
        <v>65</v>
      </c>
      <c r="M9" s="262">
        <f>IF(L9="","",100-L9+1-まるＬM!F24)</f>
        <v>34</v>
      </c>
      <c r="N9" s="170">
        <f>IF(OR(J9="",M9=""),"",J9*M9)</f>
        <v>2720</v>
      </c>
      <c r="P9" s="214" t="str">
        <f>IF(可処分所得!M10="","",可処分所得!M10)</f>
        <v/>
      </c>
      <c r="Q9" s="276" t="str">
        <f>IF(可処分所得!L10="","",可処分所得!L10)</f>
        <v/>
      </c>
      <c r="R9" s="141">
        <v>5.4999999999999997E-3</v>
      </c>
      <c r="S9" s="303" t="str">
        <f>IF(可処分所得!L10="","",IF(可処分所得!M10&lt;=130,0,可処分所得!M10*R9*可処分所得!L10))</f>
        <v/>
      </c>
      <c r="U9" s="455" t="s">
        <v>4</v>
      </c>
      <c r="V9" s="141" t="s">
        <v>491</v>
      </c>
      <c r="W9" s="301">
        <v>80</v>
      </c>
      <c r="X9" s="312">
        <v>65</v>
      </c>
      <c r="Y9" s="262">
        <f>IF(X9="","",100-X9+1-まるＬM!N24)</f>
        <v>34</v>
      </c>
      <c r="Z9" s="170">
        <f>IF(OR(W9="",Y9=""),"",W9*Y9)</f>
        <v>2720</v>
      </c>
    </row>
    <row r="10" spans="1:26" ht="16.5" customHeight="1">
      <c r="B10" s="459"/>
      <c r="C10" s="456" t="s">
        <v>515</v>
      </c>
      <c r="D10" s="456"/>
      <c r="E10" s="456"/>
      <c r="F10" s="318">
        <v>26.4</v>
      </c>
      <c r="H10" s="455"/>
      <c r="I10" s="141" t="s">
        <v>492</v>
      </c>
      <c r="J10" s="146">
        <f>年金収入!F21</f>
        <v>0</v>
      </c>
      <c r="K10" s="146" t="str">
        <f>IF(OR(L10="",J10=""),"",IF(L10=65,J10*1,IF(L10=66,J10*1.084,IF(L10=67,J10*1.168,IF(L10=68,J10*1.252,IF(L10=69,J10*1.336,IF(L10=70,J10*1.42,IF(L10=71,J10*1.504,IF(L10=72,J10*1.588,IF(L10=73,J10*1.672,IF(L10=74,J10*1.756,IF(L10=75,J10*1.84,"NA"))))))))))))</f>
        <v/>
      </c>
      <c r="L10" s="225"/>
      <c r="M10" s="262" t="str">
        <f>IF(L10="","",100-L10+1-まるＬM!F24)</f>
        <v/>
      </c>
      <c r="N10" s="170" t="str">
        <f t="shared" ref="N10" si="1">IF(OR(J10="",M10=""),"",J10*M10)</f>
        <v/>
      </c>
      <c r="P10" s="456" t="s">
        <v>515</v>
      </c>
      <c r="Q10" s="456"/>
      <c r="R10" s="456"/>
      <c r="S10" s="313">
        <v>26.4</v>
      </c>
      <c r="U10" s="455"/>
      <c r="V10" s="141" t="s">
        <v>492</v>
      </c>
      <c r="W10" s="146" t="str">
        <f>年金収入!S21</f>
        <v/>
      </c>
      <c r="X10" s="312"/>
      <c r="Y10" s="262" t="str">
        <f>IF(X10="","",100-X10+1-まるＬM!N24)</f>
        <v/>
      </c>
      <c r="Z10" s="170" t="str">
        <f t="shared" ref="Z10" si="2">IF(OR(W10="",Y10=""),"",W10*Y10)</f>
        <v/>
      </c>
    </row>
    <row r="11" spans="1:26" ht="16.5" customHeight="1">
      <c r="B11" s="460"/>
      <c r="C11" s="425"/>
      <c r="D11" s="425"/>
      <c r="E11" s="271" t="s">
        <v>329</v>
      </c>
      <c r="F11" s="146">
        <f>IF(F10="","",SUM(F4:F10))</f>
        <v>121</v>
      </c>
      <c r="H11" s="455"/>
      <c r="I11" s="141" t="s">
        <v>44</v>
      </c>
      <c r="J11" s="319"/>
      <c r="K11" s="146"/>
      <c r="L11" s="225"/>
      <c r="M11" s="224">
        <v>20</v>
      </c>
      <c r="N11" s="170" t="str">
        <f>IF(OR(J11="",M11=""),"",J11*M11)</f>
        <v/>
      </c>
      <c r="P11" s="425"/>
      <c r="Q11" s="425"/>
      <c r="R11" s="271" t="s">
        <v>329</v>
      </c>
      <c r="S11" s="146">
        <f>IF(S10="","",SUM(S4:S10))</f>
        <v>121</v>
      </c>
      <c r="U11" s="455"/>
      <c r="V11" s="141" t="s">
        <v>44</v>
      </c>
      <c r="W11" s="301"/>
      <c r="X11" s="312"/>
      <c r="Y11" s="261"/>
      <c r="Z11" s="170" t="str">
        <f>IF(OR(W11="",Y11=""),"",W11*Y11)</f>
        <v/>
      </c>
    </row>
    <row r="12" spans="1:26" ht="16.5" customHeight="1">
      <c r="H12" s="455"/>
      <c r="I12" s="141" t="s">
        <v>348</v>
      </c>
      <c r="J12" s="319"/>
      <c r="K12" s="314"/>
      <c r="L12" s="320"/>
      <c r="M12" s="320"/>
      <c r="N12" s="170" t="str">
        <f>IF(OR(J12="",M12=""),"",J12*M12)</f>
        <v/>
      </c>
      <c r="U12" s="455"/>
      <c r="V12" s="141" t="s">
        <v>348</v>
      </c>
      <c r="W12" s="301"/>
      <c r="X12" s="316"/>
      <c r="Y12" s="315"/>
      <c r="Z12" s="170" t="str">
        <f>IF(OR(W12="",Y12=""),"",W12*Y12)</f>
        <v/>
      </c>
    </row>
    <row r="13" spans="1:26" ht="16.5" customHeight="1">
      <c r="B13" s="458" t="s">
        <v>4</v>
      </c>
      <c r="C13" s="113" t="s">
        <v>482</v>
      </c>
      <c r="D13" s="113" t="s">
        <v>481</v>
      </c>
      <c r="E13" s="113" t="s">
        <v>483</v>
      </c>
      <c r="F13" s="113" t="s">
        <v>486</v>
      </c>
      <c r="J13" s="135"/>
      <c r="K13" s="135"/>
      <c r="L13" s="135"/>
      <c r="M13" s="157" t="s">
        <v>494</v>
      </c>
      <c r="N13" s="300">
        <f>IF(J9="","",SUM(N9:N12))</f>
        <v>2720</v>
      </c>
      <c r="P13" s="113" t="s">
        <v>482</v>
      </c>
      <c r="Q13" s="113" t="s">
        <v>481</v>
      </c>
      <c r="R13" s="113" t="s">
        <v>483</v>
      </c>
      <c r="S13" s="113" t="s">
        <v>486</v>
      </c>
      <c r="W13" s="135"/>
      <c r="X13" s="135"/>
      <c r="Y13" s="157" t="s">
        <v>494</v>
      </c>
      <c r="Z13" s="300">
        <f>IF(W9="","",SUM(Z9:Z12))</f>
        <v>2720</v>
      </c>
    </row>
    <row r="14" spans="1:26" ht="16.5" customHeight="1">
      <c r="B14" s="459"/>
      <c r="C14" s="214">
        <f>IF(可処分所得!E13="","",可処分所得!E13)</f>
        <v>100</v>
      </c>
      <c r="D14" s="276">
        <f>IF(可処分所得!D13="","",可処分所得!D13)</f>
        <v>32</v>
      </c>
      <c r="E14" s="141">
        <v>5.4999999999999997E-3</v>
      </c>
      <c r="F14" s="146">
        <f>IF(可処分所得!D13="","",IF(可処分所得!E13&lt;=130,0,可処分所得!E13*E14*可処分所得!D13))</f>
        <v>0</v>
      </c>
      <c r="M14" s="157" t="s">
        <v>489</v>
      </c>
      <c r="N14" s="170">
        <f>IF(AND(N8="",N13=""),"",N8+N13)</f>
        <v>11956</v>
      </c>
      <c r="P14" s="214" t="str">
        <f>IF(可処分所得!Q13="","",可処分所得!Q13)</f>
        <v/>
      </c>
      <c r="Q14" s="276">
        <f>IF(可処分所得!P13="","",可処分所得!P13)</f>
        <v>3200</v>
      </c>
      <c r="R14" s="141">
        <v>5.4999999999999997E-3</v>
      </c>
      <c r="S14" s="146">
        <f>IF(可処分所得!P13="","",IF(可処分所得!Q13&lt;=130,0,可処分所得!Q13*R14*可処分所得!P13))</f>
        <v>0</v>
      </c>
      <c r="Y14" s="157" t="s">
        <v>489</v>
      </c>
      <c r="Z14" s="170">
        <f>IF(AND(Z8="",Z13=""),"",Z8+Z13)</f>
        <v>11956</v>
      </c>
    </row>
    <row r="15" spans="1:26" ht="16.5" customHeight="1">
      <c r="B15" s="459"/>
      <c r="C15" s="214" t="str">
        <f>IF(可処分所得!E14="","",可処分所得!E14)</f>
        <v/>
      </c>
      <c r="D15" s="276" t="str">
        <f>IF(可処分所得!D14="","",可処分所得!D14)</f>
        <v/>
      </c>
      <c r="E15" s="141">
        <v>5.4999999999999997E-3</v>
      </c>
      <c r="F15" s="146" t="str">
        <f>IF(可処分所得!D14="","",IF(可処分所得!E14&lt;=130,0,可処分所得!E14*E15*可処分所得!D14))</f>
        <v/>
      </c>
      <c r="G15" s="317">
        <f>年金収入!F21-(IF(可処分所得!C13&gt;64,(可処分所得!C13-64)*C18*E18,0))-(IF(可処分所得!C14&gt;64,(可処分所得!C14-64)*C18*E18,0))-(IF(可処分所得!C15&gt;64,(可処分所得!C15-64)*C18*E18,0))-(IF(可処分所得!C16&gt;64,(可処分所得!C16-64)*C18*E18,0))-(IF(可処分所得!C17&gt;64,(可処分所得!C17-64)*C18*E18,0))-(IF(可処分所得!C18&gt;64,(可処分所得!C18-64)*C18*E18,0))</f>
        <v>0</v>
      </c>
      <c r="P15" s="214" t="str">
        <f>IF(可処分所得!Q14="","",可処分所得!Q14)</f>
        <v/>
      </c>
      <c r="Q15" s="276" t="str">
        <f>IF(可処分所得!P14="","",可処分所得!P14)</f>
        <v/>
      </c>
      <c r="R15" s="141">
        <v>5.4999999999999997E-3</v>
      </c>
      <c r="S15" s="146" t="str">
        <f>IF(可処分所得!P14="","",IF(可処分所得!Q14&lt;=130,0,可処分所得!Q14*R15*可処分所得!P14))</f>
        <v/>
      </c>
    </row>
    <row r="16" spans="1:26" ht="16.5" customHeight="1">
      <c r="B16" s="459"/>
      <c r="C16" s="214" t="str">
        <f>IF(可処分所得!E15="","",可処分所得!E15)</f>
        <v/>
      </c>
      <c r="D16" s="276" t="str">
        <f>IF(可処分所得!D15="","",可処分所得!D15)</f>
        <v/>
      </c>
      <c r="E16" s="141">
        <v>5.4999999999999997E-3</v>
      </c>
      <c r="F16" s="146" t="str">
        <f>IF(可処分所得!D15="","",IF(可処分所得!E15&lt;=130,0,可処分所得!E15*E16*可処分所得!D15))</f>
        <v/>
      </c>
      <c r="G16" s="317">
        <f>F21-G15</f>
        <v>0</v>
      </c>
      <c r="P16" s="214" t="str">
        <f>IF(可処分所得!Q15="","",可処分所得!Q15)</f>
        <v/>
      </c>
      <c r="Q16" s="276" t="str">
        <f>IF(可処分所得!P15="","",可処分所得!P15)</f>
        <v/>
      </c>
      <c r="R16" s="141">
        <v>5.4999999999999997E-3</v>
      </c>
      <c r="S16" s="146" t="str">
        <f>IF(可処分所得!P15="","",IF(可処分所得!Q15&lt;=130,0,可処分所得!Q15*R16*可処分所得!P15))</f>
        <v/>
      </c>
    </row>
    <row r="17" spans="2:19" ht="16.5" customHeight="1">
      <c r="B17" s="459"/>
      <c r="C17" s="214" t="str">
        <f>IF(可処分所得!E16="","",可処分所得!E16)</f>
        <v/>
      </c>
      <c r="D17" s="276" t="str">
        <f>IF(可処分所得!D16="","",可処分所得!D16)</f>
        <v/>
      </c>
      <c r="E17" s="141">
        <v>5.4999999999999997E-3</v>
      </c>
      <c r="F17" s="146" t="str">
        <f>IF(可処分所得!D16="","",IF(可処分所得!E16&lt;=130,0,可処分所得!E16*E17*可処分所得!D16))</f>
        <v/>
      </c>
      <c r="P17" s="214" t="str">
        <f>IF(可処分所得!Q16="","",可処分所得!Q16)</f>
        <v/>
      </c>
      <c r="Q17" s="276" t="str">
        <f>IF(可処分所得!P16="","",可処分所得!P16)</f>
        <v/>
      </c>
      <c r="R17" s="141">
        <v>5.4999999999999997E-3</v>
      </c>
      <c r="S17" s="146" t="str">
        <f>IF(可処分所得!P16="","",IF(可処分所得!Q16&lt;=130,0,可処分所得!Q16*R17*可処分所得!P16))</f>
        <v/>
      </c>
    </row>
    <row r="18" spans="2:19" ht="16.5" customHeight="1">
      <c r="B18" s="459"/>
      <c r="C18" s="214" t="str">
        <f>IF(可処分所得!E17="","",可処分所得!E17)</f>
        <v/>
      </c>
      <c r="D18" s="276" t="str">
        <f>IF(可処分所得!D17="","",可処分所得!D17)</f>
        <v/>
      </c>
      <c r="E18" s="141">
        <v>5.4999999999999997E-3</v>
      </c>
      <c r="F18" s="146" t="str">
        <f>IF(可処分所得!D17="","",IF(可処分所得!E17&lt;=130,0,可処分所得!E17*E18*可処分所得!D17))</f>
        <v/>
      </c>
      <c r="P18" s="214" t="str">
        <f>IF(可処分所得!Q17="","",可処分所得!Q17)</f>
        <v/>
      </c>
      <c r="Q18" s="276" t="str">
        <f>IF(可処分所得!P17="","",可処分所得!P17)</f>
        <v/>
      </c>
      <c r="R18" s="141">
        <v>5.4999999999999997E-3</v>
      </c>
      <c r="S18" s="146" t="str">
        <f>IF(可処分所得!P17="","",IF(可処分所得!Q17&lt;=130,0,可処分所得!Q17*R18*可処分所得!P17))</f>
        <v/>
      </c>
    </row>
    <row r="19" spans="2:19" ht="16.5" customHeight="1">
      <c r="B19" s="459"/>
      <c r="C19" s="214" t="str">
        <f>IF(可処分所得!E18="","",可処分所得!E18)</f>
        <v/>
      </c>
      <c r="D19" s="276" t="str">
        <f>IF(可処分所得!D18="","",可処分所得!D18)</f>
        <v/>
      </c>
      <c r="E19" s="141">
        <v>5.4999999999999997E-3</v>
      </c>
      <c r="F19" s="146" t="str">
        <f>IF(可処分所得!D18="","",IF(可処分所得!E18&lt;=130,0,可処分所得!E18*E19*可処分所得!D18))</f>
        <v/>
      </c>
      <c r="P19" s="214" t="str">
        <f>IF(可処分所得!Q18="","",可処分所得!Q18)</f>
        <v/>
      </c>
      <c r="Q19" s="276" t="str">
        <f>IF(可処分所得!P18="","",可処分所得!P18)</f>
        <v/>
      </c>
      <c r="R19" s="141">
        <v>5.4999999999999997E-3</v>
      </c>
      <c r="S19" s="146" t="str">
        <f>IF(可処分所得!P18="","",IF(可処分所得!Q18&lt;=130,0,可処分所得!Q18*R19*可処分所得!P18))</f>
        <v/>
      </c>
    </row>
    <row r="20" spans="2:19" ht="16.5" customHeight="1">
      <c r="B20" s="459"/>
      <c r="C20" s="456" t="s">
        <v>515</v>
      </c>
      <c r="D20" s="456"/>
      <c r="E20" s="456"/>
      <c r="F20" s="318">
        <v>0</v>
      </c>
      <c r="P20" s="456" t="s">
        <v>515</v>
      </c>
      <c r="Q20" s="456"/>
      <c r="R20" s="456"/>
      <c r="S20" s="313"/>
    </row>
    <row r="21" spans="2:19" ht="16.5" customHeight="1">
      <c r="B21" s="460"/>
      <c r="C21" s="425"/>
      <c r="D21" s="425"/>
      <c r="E21" s="113" t="s">
        <v>329</v>
      </c>
      <c r="F21" s="146">
        <f>IF(F20="","",SUM(F14:F19))</f>
        <v>0</v>
      </c>
      <c r="P21" s="425"/>
      <c r="Q21" s="425"/>
      <c r="R21" s="113" t="s">
        <v>329</v>
      </c>
      <c r="S21" s="146" t="str">
        <f>IF(S20="","",SUM(S14:S19))</f>
        <v/>
      </c>
    </row>
  </sheetData>
  <sheetProtection algorithmName="SHA-512" hashValue="JCeOPhv4QLNw/hScoR7Weahf80Bqf91xUFe6X329GQ2nE/BWwgqMrmyjSWPhPYWswSi1HAb567wu1md63PJ39Q==" saltValue="9c807YwqmmfIEH7LBlB5bQ==" spinCount="100000" sheet="1" objects="1" scenarios="1"/>
  <mergeCells count="16">
    <mergeCell ref="B3:B11"/>
    <mergeCell ref="B13:B21"/>
    <mergeCell ref="P20:R20"/>
    <mergeCell ref="P21:Q21"/>
    <mergeCell ref="P2:S2"/>
    <mergeCell ref="C20:E20"/>
    <mergeCell ref="C21:D21"/>
    <mergeCell ref="U4:U7"/>
    <mergeCell ref="U9:U12"/>
    <mergeCell ref="P10:R10"/>
    <mergeCell ref="P11:Q11"/>
    <mergeCell ref="C2:F2"/>
    <mergeCell ref="H4:H7"/>
    <mergeCell ref="H9:H12"/>
    <mergeCell ref="C10:E10"/>
    <mergeCell ref="C11:D11"/>
  </mergeCells>
  <phoneticPr fontId="1"/>
  <dataValidations count="1">
    <dataValidation type="list" allowBlank="1" showInputMessage="1" showErrorMessage="1" sqref="L4:L5 L9:L10" xr:uid="{B5BAC25D-6DC2-42D5-855D-1895DB3225E7}">
      <formula1>"65,66,67,68,69,70,71,72,73,74,75"</formula1>
    </dataValidation>
  </dataValidations>
  <hyperlinks>
    <hyperlink ref="N1" location="まるＬM!A1" display="まるっとライフマネー表へ" xr:uid="{A22D2EBC-EB3B-4827-9A3E-569B5D854C04}"/>
    <hyperlink ref="N2" location="CF表!A1" display="CF表へ" xr:uid="{2BE606ED-BEA0-43CD-A87E-A0B6293E1BA2}"/>
    <hyperlink ref="C1" location="可処分所得!A1" display="可処分所得へ" xr:uid="{593236FC-9A87-4A9E-86E9-CB961934D21A}"/>
    <hyperlink ref="A1" location="目次!A1" display="目次" xr:uid="{5725659D-F0B2-4D12-9283-E43D6010BCCC}"/>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62AF1-F7CA-4D07-83CD-4E2021F5D4D0}">
  <dimension ref="A1:P19"/>
  <sheetViews>
    <sheetView showGridLines="0" workbookViewId="0">
      <selection activeCell="G3" sqref="G3"/>
    </sheetView>
  </sheetViews>
  <sheetFormatPr defaultRowHeight="13"/>
  <cols>
    <col min="1" max="1" width="8.7265625" style="69"/>
    <col min="2" max="2" width="10.6328125" style="69" customWidth="1"/>
    <col min="3" max="3" width="11.6328125" style="69" customWidth="1"/>
    <col min="4" max="4" width="10.1796875" style="69" customWidth="1"/>
    <col min="5" max="10" width="10.6328125" style="69" customWidth="1"/>
    <col min="11" max="11" width="11.6328125" style="69" customWidth="1"/>
    <col min="12" max="12" width="10.1796875" style="69" customWidth="1"/>
    <col min="13" max="16" width="10.6328125" style="69" customWidth="1"/>
    <col min="17" max="16384" width="8.7265625" style="69"/>
  </cols>
  <sheetData>
    <row r="1" spans="1:16" ht="8" customHeight="1"/>
    <row r="2" spans="1:16" ht="17.5" customHeight="1">
      <c r="A2" s="259" t="s">
        <v>661</v>
      </c>
      <c r="B2" s="166" t="s">
        <v>516</v>
      </c>
      <c r="G2" s="121" t="s">
        <v>591</v>
      </c>
      <c r="J2" s="265" t="s">
        <v>611</v>
      </c>
      <c r="O2" s="121"/>
    </row>
    <row r="3" spans="1:16" ht="17.5" customHeight="1">
      <c r="A3" s="259"/>
      <c r="B3" s="113" t="s">
        <v>518</v>
      </c>
      <c r="C3" s="113" t="s">
        <v>517</v>
      </c>
      <c r="G3" s="121" t="s">
        <v>639</v>
      </c>
      <c r="J3" s="113" t="s">
        <v>518</v>
      </c>
      <c r="K3" s="113" t="s">
        <v>517</v>
      </c>
    </row>
    <row r="4" spans="1:16" ht="17.5" customHeight="1">
      <c r="B4" s="141" t="s">
        <v>519</v>
      </c>
      <c r="C4" s="269">
        <v>4000</v>
      </c>
      <c r="D4" s="425" t="s">
        <v>583</v>
      </c>
      <c r="E4" s="425"/>
      <c r="F4" s="425"/>
      <c r="G4" s="425"/>
      <c r="H4" s="425"/>
      <c r="J4" s="141" t="s">
        <v>519</v>
      </c>
      <c r="K4" s="321">
        <v>4000</v>
      </c>
      <c r="L4" s="425" t="s">
        <v>583</v>
      </c>
      <c r="M4" s="425"/>
      <c r="N4" s="425"/>
      <c r="O4" s="425"/>
      <c r="P4" s="425"/>
    </row>
    <row r="5" spans="1:16" ht="17.5" customHeight="1">
      <c r="B5" s="141" t="s">
        <v>585</v>
      </c>
      <c r="C5" s="269"/>
      <c r="D5" s="425" t="s">
        <v>584</v>
      </c>
      <c r="E5" s="425"/>
      <c r="F5" s="425"/>
      <c r="G5" s="425"/>
      <c r="H5" s="425"/>
      <c r="J5" s="141" t="s">
        <v>585</v>
      </c>
      <c r="K5" s="321"/>
      <c r="L5" s="425" t="s">
        <v>584</v>
      </c>
      <c r="M5" s="425"/>
      <c r="N5" s="425"/>
      <c r="O5" s="425"/>
      <c r="P5" s="425"/>
    </row>
    <row r="6" spans="1:16" ht="17.5" customHeight="1">
      <c r="B6" s="141" t="s">
        <v>520</v>
      </c>
      <c r="C6" s="269"/>
      <c r="D6" s="425" t="s">
        <v>586</v>
      </c>
      <c r="E6" s="425"/>
      <c r="F6" s="425"/>
      <c r="G6" s="425"/>
      <c r="H6" s="425"/>
      <c r="J6" s="141" t="s">
        <v>520</v>
      </c>
      <c r="K6" s="321"/>
      <c r="L6" s="425" t="s">
        <v>586</v>
      </c>
      <c r="M6" s="425"/>
      <c r="N6" s="425"/>
      <c r="O6" s="425"/>
      <c r="P6" s="425"/>
    </row>
    <row r="7" spans="1:16" ht="17.5" customHeight="1">
      <c r="B7" s="141" t="s">
        <v>521</v>
      </c>
      <c r="C7" s="269"/>
      <c r="D7" s="425" t="s">
        <v>587</v>
      </c>
      <c r="E7" s="425"/>
      <c r="F7" s="425"/>
      <c r="G7" s="425"/>
      <c r="H7" s="425"/>
      <c r="J7" s="141" t="s">
        <v>521</v>
      </c>
      <c r="K7" s="321"/>
      <c r="L7" s="425" t="s">
        <v>587</v>
      </c>
      <c r="M7" s="425"/>
      <c r="N7" s="425"/>
      <c r="O7" s="425"/>
      <c r="P7" s="425"/>
    </row>
    <row r="8" spans="1:16" ht="17.5" customHeight="1">
      <c r="B8" s="141" t="s">
        <v>522</v>
      </c>
      <c r="C8" s="269"/>
      <c r="D8" s="425" t="s">
        <v>586</v>
      </c>
      <c r="E8" s="425"/>
      <c r="F8" s="425"/>
      <c r="G8" s="425"/>
      <c r="H8" s="425"/>
      <c r="J8" s="141" t="s">
        <v>522</v>
      </c>
      <c r="K8" s="321"/>
      <c r="L8" s="425" t="s">
        <v>586</v>
      </c>
      <c r="M8" s="425"/>
      <c r="N8" s="425"/>
      <c r="O8" s="425"/>
      <c r="P8" s="425"/>
    </row>
    <row r="9" spans="1:16" ht="17.5" customHeight="1">
      <c r="B9" s="141" t="s">
        <v>451</v>
      </c>
      <c r="C9" s="269">
        <v>700</v>
      </c>
      <c r="D9" s="425" t="s">
        <v>588</v>
      </c>
      <c r="E9" s="425"/>
      <c r="F9" s="425"/>
      <c r="G9" s="425"/>
      <c r="H9" s="425"/>
      <c r="J9" s="141" t="s">
        <v>451</v>
      </c>
      <c r="K9" s="321">
        <v>700</v>
      </c>
      <c r="L9" s="425" t="s">
        <v>588</v>
      </c>
      <c r="M9" s="425"/>
      <c r="N9" s="425"/>
      <c r="O9" s="425"/>
      <c r="P9" s="425"/>
    </row>
    <row r="10" spans="1:16" ht="17.5" customHeight="1">
      <c r="B10" s="141" t="s">
        <v>523</v>
      </c>
      <c r="C10" s="269"/>
      <c r="D10" s="425" t="s">
        <v>589</v>
      </c>
      <c r="E10" s="425"/>
      <c r="F10" s="425"/>
      <c r="G10" s="425"/>
      <c r="H10" s="425"/>
      <c r="J10" s="141" t="s">
        <v>523</v>
      </c>
      <c r="K10" s="321"/>
      <c r="L10" s="425" t="s">
        <v>589</v>
      </c>
      <c r="M10" s="425"/>
      <c r="N10" s="425"/>
      <c r="O10" s="425"/>
      <c r="P10" s="425"/>
    </row>
    <row r="11" spans="1:16" ht="17.5" customHeight="1">
      <c r="B11" s="141" t="s">
        <v>348</v>
      </c>
      <c r="C11" s="269">
        <v>300</v>
      </c>
      <c r="D11" s="425" t="s">
        <v>589</v>
      </c>
      <c r="E11" s="425"/>
      <c r="F11" s="425"/>
      <c r="G11" s="425"/>
      <c r="H11" s="425"/>
      <c r="J11" s="141" t="s">
        <v>348</v>
      </c>
      <c r="K11" s="321">
        <v>300</v>
      </c>
      <c r="L11" s="425" t="s">
        <v>589</v>
      </c>
      <c r="M11" s="425"/>
      <c r="N11" s="425"/>
      <c r="O11" s="425"/>
      <c r="P11" s="425"/>
    </row>
    <row r="12" spans="1:16" ht="17.5" customHeight="1">
      <c r="B12" s="140" t="s">
        <v>485</v>
      </c>
      <c r="C12" s="266">
        <f>IF(SUM(C4:C11)="","",SUM(C4:C11))</f>
        <v>5000</v>
      </c>
      <c r="J12" s="140" t="s">
        <v>485</v>
      </c>
      <c r="K12" s="266">
        <f>IF(SUM(K4:K11)="","",SUM(K4:K11))</f>
        <v>5000</v>
      </c>
    </row>
    <row r="13" spans="1:16" ht="7.5" customHeight="1"/>
    <row r="14" spans="1:16" ht="14">
      <c r="B14" s="166" t="s">
        <v>524</v>
      </c>
      <c r="G14" s="461" t="s">
        <v>52</v>
      </c>
      <c r="H14" s="461"/>
      <c r="J14" s="265" t="s">
        <v>612</v>
      </c>
      <c r="O14" s="461" t="s">
        <v>52</v>
      </c>
      <c r="P14" s="461"/>
    </row>
    <row r="15" spans="1:16">
      <c r="B15" s="141"/>
      <c r="C15" s="113" t="s">
        <v>528</v>
      </c>
      <c r="D15" s="113" t="s">
        <v>28</v>
      </c>
      <c r="E15" s="113" t="s">
        <v>29</v>
      </c>
      <c r="F15" s="113" t="s">
        <v>529</v>
      </c>
      <c r="G15" s="113" t="s">
        <v>530</v>
      </c>
      <c r="H15" s="113" t="s">
        <v>329</v>
      </c>
      <c r="J15" s="141"/>
      <c r="K15" s="113" t="s">
        <v>528</v>
      </c>
      <c r="L15" s="113" t="s">
        <v>28</v>
      </c>
      <c r="M15" s="113" t="s">
        <v>29</v>
      </c>
      <c r="N15" s="113" t="s">
        <v>529</v>
      </c>
      <c r="O15" s="113" t="s">
        <v>530</v>
      </c>
      <c r="P15" s="113" t="s">
        <v>329</v>
      </c>
    </row>
    <row r="16" spans="1:16">
      <c r="B16" s="113" t="s">
        <v>525</v>
      </c>
      <c r="C16" s="226">
        <v>51</v>
      </c>
      <c r="D16" s="226">
        <v>210</v>
      </c>
      <c r="E16" s="226">
        <v>177</v>
      </c>
      <c r="F16" s="226">
        <v>153</v>
      </c>
      <c r="G16" s="226">
        <v>240</v>
      </c>
      <c r="H16" s="268">
        <f>IF(SUM(C16:G16)=0,"",SUM(C16:G16))</f>
        <v>831</v>
      </c>
      <c r="J16" s="113" t="s">
        <v>525</v>
      </c>
      <c r="K16" s="322">
        <v>51</v>
      </c>
      <c r="L16" s="322">
        <v>210</v>
      </c>
      <c r="M16" s="322">
        <v>177</v>
      </c>
      <c r="N16" s="322">
        <v>153</v>
      </c>
      <c r="O16" s="322">
        <v>240</v>
      </c>
      <c r="P16" s="268">
        <f>IF(SUM(K16:O16)=0,"",SUM(K16:O16))</f>
        <v>831</v>
      </c>
    </row>
    <row r="17" spans="2:16">
      <c r="B17" s="113" t="s">
        <v>526</v>
      </c>
      <c r="C17" s="226">
        <v>93</v>
      </c>
      <c r="D17" s="226">
        <v>1002</v>
      </c>
      <c r="E17" s="226">
        <v>432</v>
      </c>
      <c r="F17" s="226">
        <v>315</v>
      </c>
      <c r="G17" s="226">
        <v>817</v>
      </c>
      <c r="H17" s="268">
        <f t="shared" ref="H17:H19" si="0">IF(SUM(C17:G17)=0,"",SUM(C17:G17))</f>
        <v>2659</v>
      </c>
      <c r="J17" s="113" t="s">
        <v>526</v>
      </c>
      <c r="K17" s="322">
        <v>93</v>
      </c>
      <c r="L17" s="322">
        <v>1002</v>
      </c>
      <c r="M17" s="322">
        <v>432</v>
      </c>
      <c r="N17" s="322">
        <v>315</v>
      </c>
      <c r="O17" s="322">
        <v>817</v>
      </c>
      <c r="P17" s="268">
        <f t="shared" ref="P17:P19" si="1">IF(SUM(K17:O17)=0,"",SUM(K17:O17))</f>
        <v>2659</v>
      </c>
    </row>
    <row r="18" spans="2:16">
      <c r="B18" s="113" t="s">
        <v>527</v>
      </c>
      <c r="C18" s="226"/>
      <c r="D18" s="226"/>
      <c r="E18" s="226"/>
      <c r="F18" s="226"/>
      <c r="G18" s="226"/>
      <c r="H18" s="268" t="str">
        <f t="shared" si="0"/>
        <v/>
      </c>
      <c r="J18" s="113" t="s">
        <v>527</v>
      </c>
      <c r="K18" s="322"/>
      <c r="L18" s="322"/>
      <c r="M18" s="322"/>
      <c r="N18" s="322"/>
      <c r="O18" s="322"/>
      <c r="P18" s="268" t="str">
        <f t="shared" si="1"/>
        <v/>
      </c>
    </row>
    <row r="19" spans="2:16">
      <c r="B19" s="270"/>
      <c r="C19" s="226"/>
      <c r="D19" s="226"/>
      <c r="E19" s="226"/>
      <c r="F19" s="226"/>
      <c r="G19" s="226"/>
      <c r="H19" s="268" t="str">
        <f t="shared" si="0"/>
        <v/>
      </c>
      <c r="J19" s="323"/>
      <c r="K19" s="322"/>
      <c r="L19" s="322"/>
      <c r="M19" s="322"/>
      <c r="N19" s="322"/>
      <c r="O19" s="322"/>
      <c r="P19" s="268" t="str">
        <f t="shared" si="1"/>
        <v/>
      </c>
    </row>
  </sheetData>
  <sheetProtection algorithmName="SHA-512" hashValue="7AZ0/FSVcuz2E9XDQLwjzaZhCru4w9616/prSS+9GoLWg8ZhGTd9ygYAWyaFbzjcSh4BApW+01ztpOwe9Hadjg==" saltValue="CJ6YEmA6wixaGBjwPlaPzA==" spinCount="100000" sheet="1" objects="1" scenarios="1"/>
  <mergeCells count="18">
    <mergeCell ref="L9:P9"/>
    <mergeCell ref="L10:P10"/>
    <mergeCell ref="L11:P11"/>
    <mergeCell ref="O14:P14"/>
    <mergeCell ref="L4:P4"/>
    <mergeCell ref="L5:P5"/>
    <mergeCell ref="L6:P6"/>
    <mergeCell ref="L7:P7"/>
    <mergeCell ref="L8:P8"/>
    <mergeCell ref="G14:H14"/>
    <mergeCell ref="D4:H4"/>
    <mergeCell ref="D5:H5"/>
    <mergeCell ref="D6:H6"/>
    <mergeCell ref="D7:H7"/>
    <mergeCell ref="D8:H8"/>
    <mergeCell ref="D9:H9"/>
    <mergeCell ref="D10:H10"/>
    <mergeCell ref="D11:H11"/>
  </mergeCells>
  <phoneticPr fontId="1"/>
  <hyperlinks>
    <hyperlink ref="G2" location="まるＬM!A1" display="まるっとライフマネー表へ" xr:uid="{CF8EBD42-0CBC-4A83-85B7-11F7AD1E2976}"/>
    <hyperlink ref="G3" location="CF表!A1" display="CF表へ" xr:uid="{CE5090DD-E043-48B0-8F78-3F47B00FD2FB}"/>
    <hyperlink ref="A2" location="目次!A1" display="目次" xr:uid="{9404F616-5F01-4210-BC0E-D64E5950DD5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72586-8417-47C5-9CB0-2B585AD1BF73}">
  <dimension ref="A1:P32"/>
  <sheetViews>
    <sheetView showGridLines="0" workbookViewId="0">
      <selection activeCell="J1" sqref="J1"/>
    </sheetView>
  </sheetViews>
  <sheetFormatPr defaultRowHeight="13"/>
  <cols>
    <col min="1" max="1" width="8.7265625" style="69"/>
    <col min="2" max="2" width="4.81640625" style="69" customWidth="1"/>
    <col min="3" max="3" width="12.7265625" style="69" customWidth="1"/>
    <col min="4" max="5" width="10.6328125" style="69" customWidth="1"/>
    <col min="6" max="6" width="1" style="69" customWidth="1"/>
    <col min="7" max="8" width="10.6328125" style="69" customWidth="1"/>
    <col min="9" max="10" width="8.7265625" style="69"/>
    <col min="11" max="16" width="10.6328125" style="69" customWidth="1"/>
    <col min="17" max="16384" width="8.7265625" style="69"/>
  </cols>
  <sheetData>
    <row r="1" spans="1:16" ht="14">
      <c r="A1" s="259" t="s">
        <v>661</v>
      </c>
      <c r="B1" s="462" t="s">
        <v>607</v>
      </c>
      <c r="C1" s="462"/>
      <c r="D1" s="462"/>
      <c r="E1" s="462"/>
      <c r="F1" s="462"/>
      <c r="G1" s="462"/>
      <c r="H1" s="462"/>
      <c r="J1" s="121" t="s">
        <v>639</v>
      </c>
      <c r="O1" s="121" t="s">
        <v>591</v>
      </c>
    </row>
    <row r="2" spans="1:16">
      <c r="B2" s="445" t="s">
        <v>52</v>
      </c>
      <c r="C2" s="449"/>
      <c r="D2" s="463" t="s">
        <v>696</v>
      </c>
      <c r="E2" s="463"/>
      <c r="G2" s="463" t="s">
        <v>697</v>
      </c>
      <c r="H2" s="463"/>
      <c r="J2" s="272" t="s">
        <v>556</v>
      </c>
      <c r="K2" s="272"/>
      <c r="L2" s="272"/>
      <c r="M2" s="272"/>
      <c r="N2" s="272"/>
      <c r="O2" s="272"/>
      <c r="P2" s="272"/>
    </row>
    <row r="3" spans="1:16">
      <c r="B3" s="141"/>
      <c r="C3" s="141"/>
      <c r="D3" s="273" t="s">
        <v>551</v>
      </c>
      <c r="E3" s="113" t="s">
        <v>552</v>
      </c>
      <c r="G3" s="273" t="s">
        <v>551</v>
      </c>
      <c r="H3" s="113" t="s">
        <v>552</v>
      </c>
      <c r="J3" s="274"/>
      <c r="K3" s="275" t="s">
        <v>553</v>
      </c>
      <c r="L3" s="285" t="s">
        <v>557</v>
      </c>
      <c r="M3" s="285" t="s">
        <v>558</v>
      </c>
      <c r="N3" s="285" t="s">
        <v>559</v>
      </c>
      <c r="O3" s="286"/>
      <c r="P3" s="275" t="s">
        <v>329</v>
      </c>
    </row>
    <row r="4" spans="1:16">
      <c r="B4" s="425" t="s">
        <v>531</v>
      </c>
      <c r="C4" s="425"/>
      <c r="D4" s="141"/>
      <c r="E4" s="141"/>
      <c r="G4" s="141"/>
      <c r="H4" s="141"/>
      <c r="J4" s="113" t="s">
        <v>554</v>
      </c>
      <c r="K4" s="284">
        <v>0</v>
      </c>
      <c r="L4" s="284">
        <v>18</v>
      </c>
      <c r="M4" s="284">
        <v>6</v>
      </c>
      <c r="N4" s="284">
        <v>6</v>
      </c>
      <c r="O4" s="284"/>
      <c r="P4" s="276">
        <f>IF(SUM(K4:O4)=0,"",SUM(K4:O4))</f>
        <v>30</v>
      </c>
    </row>
    <row r="5" spans="1:16">
      <c r="B5" s="141"/>
      <c r="C5" s="277" t="s">
        <v>532</v>
      </c>
      <c r="D5" s="282"/>
      <c r="E5" s="214" t="str">
        <f>IF(D5*12=0,"",D5*12)</f>
        <v/>
      </c>
      <c r="G5" s="283"/>
      <c r="H5" s="214" t="str">
        <f>IF(G5*12=0,"",G5*12)</f>
        <v/>
      </c>
      <c r="J5" s="113" t="s">
        <v>555</v>
      </c>
      <c r="K5" s="226"/>
      <c r="L5" s="226">
        <v>300</v>
      </c>
      <c r="M5" s="226">
        <v>298</v>
      </c>
      <c r="N5" s="226">
        <v>265</v>
      </c>
      <c r="O5" s="226"/>
      <c r="P5" s="278"/>
    </row>
    <row r="6" spans="1:16">
      <c r="B6" s="141"/>
      <c r="C6" s="277" t="s">
        <v>533</v>
      </c>
      <c r="D6" s="282"/>
      <c r="E6" s="214" t="str">
        <f>IF(D6*12=0,"",D6*12)</f>
        <v/>
      </c>
      <c r="G6" s="283"/>
      <c r="H6" s="214" t="str">
        <f>IF(G6*12=0,"",G6*12)</f>
        <v/>
      </c>
      <c r="J6" s="113" t="s">
        <v>329</v>
      </c>
      <c r="K6" s="214" t="str">
        <f>IF(K4*K5=0,"",K4*K5)</f>
        <v/>
      </c>
      <c r="L6" s="214">
        <f>IF(L4*L5=0,"",L4*L5)</f>
        <v>5400</v>
      </c>
      <c r="M6" s="214">
        <f t="shared" ref="M6" si="0">IF(M4*M5=0,"",M4*M5)</f>
        <v>1788</v>
      </c>
      <c r="N6" s="214">
        <f t="shared" ref="N6" si="1">IF(N4*N5=0,"",N4*N5)</f>
        <v>1590</v>
      </c>
      <c r="O6" s="214" t="str">
        <f t="shared" ref="O6" si="2">IF(O4*O5=0,"",O4*O5)</f>
        <v/>
      </c>
      <c r="P6" s="268">
        <f>IF(SUM(K6:O6)=0,"",SUM(K6:O6))</f>
        <v>8778</v>
      </c>
    </row>
    <row r="7" spans="1:16">
      <c r="B7" s="425" t="s">
        <v>534</v>
      </c>
      <c r="C7" s="425"/>
      <c r="D7" s="141"/>
      <c r="E7" s="141"/>
      <c r="G7" s="141"/>
      <c r="H7" s="141"/>
    </row>
    <row r="8" spans="1:16" ht="14">
      <c r="B8" s="141"/>
      <c r="C8" s="277" t="s">
        <v>535</v>
      </c>
      <c r="D8" s="282"/>
      <c r="E8" s="214" t="str">
        <f>IF(D8*12=0,"",D8*12)</f>
        <v/>
      </c>
      <c r="G8" s="283"/>
      <c r="H8" s="214" t="str">
        <f>IF(G8*12=0,"",G8*12)</f>
        <v/>
      </c>
      <c r="J8" s="272" t="s">
        <v>614</v>
      </c>
      <c r="K8" s="272"/>
      <c r="L8" s="272"/>
      <c r="M8" s="272"/>
      <c r="N8" s="272"/>
      <c r="O8" s="272"/>
      <c r="P8" s="272"/>
    </row>
    <row r="9" spans="1:16">
      <c r="B9" s="141"/>
      <c r="C9" s="277" t="s">
        <v>536</v>
      </c>
      <c r="D9" s="282"/>
      <c r="E9" s="214" t="str">
        <f>IF(D9*12=0,"",D9*12)</f>
        <v/>
      </c>
      <c r="G9" s="283"/>
      <c r="H9" s="214" t="str">
        <f>IF(G9*12=0,"",G9*12)</f>
        <v/>
      </c>
      <c r="J9" s="274"/>
      <c r="K9" s="275" t="s">
        <v>553</v>
      </c>
      <c r="L9" s="324" t="s">
        <v>557</v>
      </c>
      <c r="M9" s="324" t="s">
        <v>558</v>
      </c>
      <c r="N9" s="324" t="s">
        <v>559</v>
      </c>
      <c r="O9" s="325"/>
      <c r="P9" s="275" t="s">
        <v>329</v>
      </c>
    </row>
    <row r="10" spans="1:16">
      <c r="B10" s="141"/>
      <c r="C10" s="277" t="s">
        <v>537</v>
      </c>
      <c r="D10" s="282"/>
      <c r="E10" s="214" t="str">
        <f t="shared" ref="E10:E27" si="3">IF(D10*12=0,"",D10*12)</f>
        <v/>
      </c>
      <c r="G10" s="283"/>
      <c r="H10" s="214" t="str">
        <f t="shared" ref="H10:H27" si="4">IF(G10*12=0,"",G10*12)</f>
        <v/>
      </c>
      <c r="J10" s="113" t="s">
        <v>554</v>
      </c>
      <c r="K10" s="326">
        <v>0</v>
      </c>
      <c r="L10" s="326">
        <v>18</v>
      </c>
      <c r="M10" s="326">
        <v>6</v>
      </c>
      <c r="N10" s="326">
        <v>6</v>
      </c>
      <c r="O10" s="326"/>
      <c r="P10" s="276">
        <f>IF(SUM(K10:O10)=0,"",SUM(K10:O10))</f>
        <v>30</v>
      </c>
    </row>
    <row r="11" spans="1:16">
      <c r="B11" s="141"/>
      <c r="C11" s="277" t="s">
        <v>348</v>
      </c>
      <c r="D11" s="282"/>
      <c r="E11" s="214" t="str">
        <f t="shared" si="3"/>
        <v/>
      </c>
      <c r="G11" s="283"/>
      <c r="H11" s="214" t="str">
        <f t="shared" si="4"/>
        <v/>
      </c>
      <c r="J11" s="113" t="s">
        <v>555</v>
      </c>
      <c r="K11" s="322"/>
      <c r="L11" s="322">
        <v>300</v>
      </c>
      <c r="M11" s="322">
        <v>298</v>
      </c>
      <c r="N11" s="322">
        <v>265</v>
      </c>
      <c r="O11" s="322"/>
      <c r="P11" s="279"/>
    </row>
    <row r="12" spans="1:16">
      <c r="B12" s="277" t="s">
        <v>538</v>
      </c>
      <c r="C12" s="277"/>
      <c r="D12" s="282"/>
      <c r="E12" s="214" t="str">
        <f t="shared" si="3"/>
        <v/>
      </c>
      <c r="G12" s="283"/>
      <c r="H12" s="214" t="str">
        <f t="shared" si="4"/>
        <v/>
      </c>
      <c r="J12" s="113" t="s">
        <v>329</v>
      </c>
      <c r="K12" s="214" t="str">
        <f>IF(K10*K11=0,"",K10*K11)</f>
        <v/>
      </c>
      <c r="L12" s="214">
        <f>IF(L10*L11=0,"",L10*L11)</f>
        <v>5400</v>
      </c>
      <c r="M12" s="214">
        <f t="shared" ref="M12:O12" si="5">IF(M10*M11=0,"",M10*M11)</f>
        <v>1788</v>
      </c>
      <c r="N12" s="214">
        <f t="shared" si="5"/>
        <v>1590</v>
      </c>
      <c r="O12" s="214" t="str">
        <f t="shared" si="5"/>
        <v/>
      </c>
      <c r="P12" s="268">
        <f>IF(SUM(K12:O12)=0,"",SUM(K12:O12))</f>
        <v>8778</v>
      </c>
    </row>
    <row r="13" spans="1:16">
      <c r="B13" s="277" t="s">
        <v>539</v>
      </c>
      <c r="C13" s="277"/>
      <c r="D13" s="282"/>
      <c r="E13" s="214" t="str">
        <f t="shared" si="3"/>
        <v/>
      </c>
      <c r="G13" s="283"/>
      <c r="H13" s="214" t="str">
        <f t="shared" si="4"/>
        <v/>
      </c>
    </row>
    <row r="14" spans="1:16">
      <c r="B14" s="277" t="s">
        <v>540</v>
      </c>
      <c r="C14" s="277"/>
      <c r="D14" s="282"/>
      <c r="E14" s="214" t="str">
        <f t="shared" si="3"/>
        <v/>
      </c>
      <c r="G14" s="283"/>
      <c r="H14" s="214" t="str">
        <f t="shared" si="4"/>
        <v/>
      </c>
      <c r="O14" s="121" t="s">
        <v>639</v>
      </c>
    </row>
    <row r="15" spans="1:16">
      <c r="B15" s="425" t="s">
        <v>541</v>
      </c>
      <c r="C15" s="425"/>
      <c r="D15" s="141"/>
      <c r="E15" s="141"/>
      <c r="G15" s="141"/>
      <c r="H15" s="141"/>
      <c r="J15" s="272" t="s">
        <v>560</v>
      </c>
      <c r="K15" s="272"/>
      <c r="L15" s="272"/>
      <c r="M15" s="272"/>
    </row>
    <row r="16" spans="1:16">
      <c r="B16" s="141"/>
      <c r="C16" s="277" t="s">
        <v>542</v>
      </c>
      <c r="D16" s="282"/>
      <c r="E16" s="214" t="str">
        <f t="shared" si="3"/>
        <v/>
      </c>
      <c r="G16" s="283"/>
      <c r="H16" s="214" t="str">
        <f t="shared" si="4"/>
        <v/>
      </c>
      <c r="J16" s="141"/>
      <c r="K16" s="270" t="s">
        <v>561</v>
      </c>
      <c r="L16" s="113" t="s">
        <v>553</v>
      </c>
      <c r="M16" s="141"/>
    </row>
    <row r="17" spans="2:16">
      <c r="B17" s="141"/>
      <c r="C17" s="277" t="s">
        <v>543</v>
      </c>
      <c r="D17" s="282"/>
      <c r="E17" s="214" t="str">
        <f t="shared" si="3"/>
        <v/>
      </c>
      <c r="G17" s="283"/>
      <c r="H17" s="214" t="str">
        <f t="shared" si="4"/>
        <v/>
      </c>
      <c r="J17" s="113" t="s">
        <v>554</v>
      </c>
      <c r="K17" s="284">
        <v>36</v>
      </c>
      <c r="L17" s="284">
        <v>0</v>
      </c>
      <c r="M17" s="276">
        <f>IF(SUM(K17:L17)=0,"",SUM(K17:L17))</f>
        <v>36</v>
      </c>
    </row>
    <row r="18" spans="2:16">
      <c r="B18" s="141"/>
      <c r="C18" s="277" t="s">
        <v>544</v>
      </c>
      <c r="D18" s="282"/>
      <c r="E18" s="214" t="str">
        <f t="shared" si="3"/>
        <v/>
      </c>
      <c r="G18" s="283"/>
      <c r="H18" s="214" t="str">
        <f t="shared" si="4"/>
        <v/>
      </c>
      <c r="J18" s="113" t="s">
        <v>555</v>
      </c>
      <c r="K18" s="226">
        <v>254</v>
      </c>
      <c r="L18" s="226"/>
      <c r="M18" s="279"/>
      <c r="N18" s="151"/>
      <c r="O18" s="151"/>
      <c r="P18" s="151"/>
    </row>
    <row r="19" spans="2:16">
      <c r="B19" s="425" t="s">
        <v>545</v>
      </c>
      <c r="C19" s="425"/>
      <c r="D19" s="141"/>
      <c r="E19" s="141"/>
      <c r="G19" s="141"/>
      <c r="H19" s="141"/>
      <c r="J19" s="113" t="s">
        <v>329</v>
      </c>
      <c r="K19" s="214">
        <f>IF(K17*K18=0,"",K17*K18)</f>
        <v>9144</v>
      </c>
      <c r="L19" s="214" t="str">
        <f>IF(L17*L18=0,"",L17*L18)</f>
        <v/>
      </c>
      <c r="M19" s="268">
        <f>IF(SUM(K19:L19)=0,"",SUM(K19:L19))</f>
        <v>9144</v>
      </c>
    </row>
    <row r="20" spans="2:16">
      <c r="B20" s="141"/>
      <c r="C20" s="277" t="s">
        <v>546</v>
      </c>
      <c r="D20" s="282"/>
      <c r="E20" s="214" t="str">
        <f t="shared" si="3"/>
        <v/>
      </c>
      <c r="G20" s="283"/>
      <c r="H20" s="214" t="str">
        <f t="shared" si="4"/>
        <v/>
      </c>
    </row>
    <row r="21" spans="2:16" ht="14">
      <c r="B21" s="141"/>
      <c r="C21" s="277" t="s">
        <v>547</v>
      </c>
      <c r="D21" s="282"/>
      <c r="E21" s="214" t="str">
        <f t="shared" si="3"/>
        <v/>
      </c>
      <c r="G21" s="283"/>
      <c r="H21" s="214" t="str">
        <f t="shared" si="4"/>
        <v/>
      </c>
      <c r="J21" s="272" t="s">
        <v>613</v>
      </c>
      <c r="K21" s="272"/>
      <c r="L21" s="272"/>
      <c r="M21" s="272"/>
    </row>
    <row r="22" spans="2:16">
      <c r="B22" s="425" t="s">
        <v>548</v>
      </c>
      <c r="C22" s="425"/>
      <c r="D22" s="141"/>
      <c r="E22" s="141"/>
      <c r="G22" s="141"/>
      <c r="H22" s="141"/>
      <c r="J22" s="141"/>
      <c r="K22" s="323" t="s">
        <v>561</v>
      </c>
      <c r="L22" s="113" t="s">
        <v>553</v>
      </c>
      <c r="M22" s="113" t="s">
        <v>329</v>
      </c>
    </row>
    <row r="23" spans="2:16">
      <c r="B23" s="141"/>
      <c r="C23" s="277" t="s">
        <v>549</v>
      </c>
      <c r="D23" s="282"/>
      <c r="E23" s="214" t="str">
        <f t="shared" si="3"/>
        <v/>
      </c>
      <c r="G23" s="283"/>
      <c r="H23" s="214" t="str">
        <f t="shared" si="4"/>
        <v/>
      </c>
      <c r="J23" s="113" t="s">
        <v>554</v>
      </c>
      <c r="K23" s="326">
        <v>36</v>
      </c>
      <c r="L23" s="326">
        <v>0</v>
      </c>
      <c r="M23" s="276">
        <f>IF(SUM(K23:L23)=0,"",SUM(K23:L23))</f>
        <v>36</v>
      </c>
    </row>
    <row r="24" spans="2:16">
      <c r="B24" s="141"/>
      <c r="C24" s="277" t="s">
        <v>550</v>
      </c>
      <c r="D24" s="282"/>
      <c r="E24" s="214" t="str">
        <f t="shared" si="3"/>
        <v/>
      </c>
      <c r="G24" s="283"/>
      <c r="H24" s="214" t="str">
        <f t="shared" si="4"/>
        <v/>
      </c>
      <c r="J24" s="113" t="s">
        <v>555</v>
      </c>
      <c r="K24" s="322">
        <v>254</v>
      </c>
      <c r="L24" s="322"/>
      <c r="M24" s="279"/>
    </row>
    <row r="25" spans="2:16">
      <c r="B25" s="425" t="s">
        <v>348</v>
      </c>
      <c r="C25" s="425"/>
      <c r="D25" s="141"/>
      <c r="E25" s="141"/>
      <c r="G25" s="141"/>
      <c r="H25" s="141"/>
      <c r="J25" s="113" t="s">
        <v>329</v>
      </c>
      <c r="K25" s="214">
        <f>IF(K23*K24=0,"",K23*K24)</f>
        <v>9144</v>
      </c>
      <c r="L25" s="214" t="str">
        <f>IF(L23*L24=0,"",L23*L24)</f>
        <v/>
      </c>
      <c r="M25" s="268">
        <f>IF(SUM(K25:L25)=0,"",SUM(K25:L25))</f>
        <v>9144</v>
      </c>
    </row>
    <row r="26" spans="2:16">
      <c r="B26" s="141"/>
      <c r="C26" s="277"/>
      <c r="D26" s="282"/>
      <c r="E26" s="214" t="str">
        <f t="shared" si="3"/>
        <v/>
      </c>
      <c r="G26" s="283"/>
      <c r="H26" s="214" t="str">
        <f t="shared" si="4"/>
        <v/>
      </c>
    </row>
    <row r="27" spans="2:16">
      <c r="B27" s="141"/>
      <c r="C27" s="277"/>
      <c r="D27" s="282"/>
      <c r="E27" s="214" t="str">
        <f t="shared" si="3"/>
        <v/>
      </c>
      <c r="G27" s="283"/>
      <c r="H27" s="214" t="str">
        <f t="shared" si="4"/>
        <v/>
      </c>
    </row>
    <row r="28" spans="2:16">
      <c r="B28" s="456" t="s">
        <v>485</v>
      </c>
      <c r="C28" s="456"/>
      <c r="D28" s="214" t="str">
        <f>IF((D5+D6+D8+D9+D10+D11+D12+D13+D14+D16+D17+D18+D20+D21+D23+D24+D26+D27)=0,"",(D5+D6+D8+D9+D10+D11+D12+D13+D14+D16+D17+D18+D20+D21+D23+D24+D26+D27))</f>
        <v/>
      </c>
      <c r="E28" s="214" t="str">
        <f>IF(D28="","",D28*12)</f>
        <v/>
      </c>
      <c r="G28" s="141"/>
      <c r="H28" s="214" t="str">
        <f>IF(G28="","",G28*12)</f>
        <v/>
      </c>
    </row>
    <row r="30" spans="2:16">
      <c r="B30" s="280" t="s">
        <v>615</v>
      </c>
    </row>
    <row r="31" spans="2:16">
      <c r="B31" s="281" t="s">
        <v>616</v>
      </c>
    </row>
    <row r="32" spans="2:16">
      <c r="B32" s="281" t="s">
        <v>617</v>
      </c>
    </row>
  </sheetData>
  <sheetProtection algorithmName="SHA-512" hashValue="Qh5zjC2Vs4q7SdwwlBKsUnJoWJqKUDi8JAPjrxp+pDe14Wor/xZwJ1oK2qVm9L2DjDu0+tlXPNyx5VRScAIxNA==" saltValue="aSw31a4ZO3lruZipDuLBSg==" spinCount="100000" sheet="1" objects="1" scenarios="1"/>
  <mergeCells count="11">
    <mergeCell ref="B1:H1"/>
    <mergeCell ref="B28:C28"/>
    <mergeCell ref="D2:E2"/>
    <mergeCell ref="G2:H2"/>
    <mergeCell ref="B2:C2"/>
    <mergeCell ref="B4:C4"/>
    <mergeCell ref="B7:C7"/>
    <mergeCell ref="B15:C15"/>
    <mergeCell ref="B19:C19"/>
    <mergeCell ref="B22:C22"/>
    <mergeCell ref="B25:C25"/>
  </mergeCells>
  <phoneticPr fontId="1"/>
  <hyperlinks>
    <hyperlink ref="O1" location="まるＬM!A1" display="まるっとライフマネー表へ" xr:uid="{2DD8C621-E0E8-44E2-90D4-1F91359B5247}"/>
    <hyperlink ref="O14" location="CF表!A1" display="CF表へ" xr:uid="{51458C7C-495A-4545-9351-8A3F17097DEF}"/>
    <hyperlink ref="A1" location="目次!A1" display="目次" xr:uid="{B7001023-2A66-43AD-8617-3E25FD0F5EB0}"/>
    <hyperlink ref="J1" location="CF表!A1" display="CF表へ" xr:uid="{3F084173-6CF5-4CC7-A8C2-287294480DC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490E-72C6-4BCB-ADBE-A4F979810073}">
  <dimension ref="A1:D22"/>
  <sheetViews>
    <sheetView showGridLines="0" workbookViewId="0"/>
  </sheetViews>
  <sheetFormatPr defaultRowHeight="13"/>
  <cols>
    <col min="1" max="1" width="8.7265625" style="69"/>
    <col min="2" max="3" width="10.6328125" style="69" customWidth="1"/>
    <col min="4" max="4" width="69.453125" style="69" customWidth="1"/>
    <col min="5" max="16384" width="8.7265625" style="69"/>
  </cols>
  <sheetData>
    <row r="1" spans="1:4">
      <c r="A1" s="259" t="s">
        <v>661</v>
      </c>
      <c r="D1" s="287" t="s">
        <v>591</v>
      </c>
    </row>
    <row r="2" spans="1:4" ht="16.5" customHeight="1">
      <c r="B2" s="128" t="s">
        <v>564</v>
      </c>
      <c r="D2" s="157"/>
    </row>
    <row r="3" spans="1:4" ht="16.5" customHeight="1">
      <c r="B3" s="113" t="s">
        <v>518</v>
      </c>
      <c r="C3" s="113" t="s">
        <v>562</v>
      </c>
      <c r="D3" s="113" t="s">
        <v>563</v>
      </c>
    </row>
    <row r="4" spans="1:4" ht="16.5" customHeight="1">
      <c r="B4" s="270" t="s">
        <v>247</v>
      </c>
      <c r="C4" s="226">
        <v>800</v>
      </c>
      <c r="D4" s="289" t="s">
        <v>596</v>
      </c>
    </row>
    <row r="5" spans="1:4" ht="16.5" customHeight="1">
      <c r="B5" s="270" t="s">
        <v>565</v>
      </c>
      <c r="C5" s="226">
        <v>300</v>
      </c>
      <c r="D5" s="289" t="s">
        <v>597</v>
      </c>
    </row>
    <row r="6" spans="1:4" ht="16.5" customHeight="1">
      <c r="B6" s="270" t="s">
        <v>566</v>
      </c>
      <c r="C6" s="226">
        <v>150</v>
      </c>
      <c r="D6" s="289" t="s">
        <v>598</v>
      </c>
    </row>
    <row r="7" spans="1:4" ht="16.5" customHeight="1">
      <c r="B7" s="270" t="s">
        <v>567</v>
      </c>
      <c r="C7" s="226">
        <v>100</v>
      </c>
      <c r="D7" s="289" t="s">
        <v>599</v>
      </c>
    </row>
    <row r="8" spans="1:4" ht="16.5" customHeight="1">
      <c r="B8" s="270" t="s">
        <v>568</v>
      </c>
      <c r="C8" s="226">
        <v>2000</v>
      </c>
      <c r="D8" s="289" t="s">
        <v>600</v>
      </c>
    </row>
    <row r="9" spans="1:4" ht="16.5" customHeight="1">
      <c r="B9" s="270"/>
      <c r="C9" s="226"/>
      <c r="D9" s="289"/>
    </row>
    <row r="10" spans="1:4" ht="16.5" customHeight="1">
      <c r="B10" s="113" t="s">
        <v>329</v>
      </c>
      <c r="C10" s="268">
        <f>IF(SUM(C4:C9)=0,"",SUM(C4:C9))</f>
        <v>3350</v>
      </c>
      <c r="D10" s="141"/>
    </row>
    <row r="11" spans="1:4" ht="16.5" customHeight="1"/>
    <row r="12" spans="1:4" ht="16.5" customHeight="1"/>
    <row r="13" spans="1:4" ht="16.5" customHeight="1">
      <c r="B13" s="288" t="s">
        <v>609</v>
      </c>
      <c r="D13" s="157"/>
    </row>
    <row r="14" spans="1:4" ht="16.5" customHeight="1">
      <c r="B14" s="113" t="s">
        <v>518</v>
      </c>
      <c r="C14" s="113" t="s">
        <v>562</v>
      </c>
      <c r="D14" s="113" t="s">
        <v>563</v>
      </c>
    </row>
    <row r="15" spans="1:4" ht="16.5" customHeight="1">
      <c r="B15" s="156" t="s">
        <v>247</v>
      </c>
      <c r="C15" s="267">
        <v>800</v>
      </c>
      <c r="D15" s="155" t="s">
        <v>596</v>
      </c>
    </row>
    <row r="16" spans="1:4" ht="16.5" customHeight="1">
      <c r="B16" s="156" t="s">
        <v>565</v>
      </c>
      <c r="C16" s="267">
        <v>300</v>
      </c>
      <c r="D16" s="155" t="s">
        <v>597</v>
      </c>
    </row>
    <row r="17" spans="2:4" ht="16.5" customHeight="1">
      <c r="B17" s="156" t="s">
        <v>566</v>
      </c>
      <c r="C17" s="267">
        <v>150</v>
      </c>
      <c r="D17" s="155" t="s">
        <v>598</v>
      </c>
    </row>
    <row r="18" spans="2:4" ht="16.5" customHeight="1">
      <c r="B18" s="156" t="s">
        <v>567</v>
      </c>
      <c r="C18" s="267">
        <v>100</v>
      </c>
      <c r="D18" s="155" t="s">
        <v>599</v>
      </c>
    </row>
    <row r="19" spans="2:4" ht="16.5" customHeight="1">
      <c r="B19" s="156" t="s">
        <v>568</v>
      </c>
      <c r="C19" s="267">
        <v>2000</v>
      </c>
      <c r="D19" s="155" t="s">
        <v>600</v>
      </c>
    </row>
    <row r="20" spans="2:4" ht="16.5" customHeight="1">
      <c r="B20" s="156"/>
      <c r="C20" s="267"/>
      <c r="D20" s="155"/>
    </row>
    <row r="21" spans="2:4" ht="16.5" customHeight="1">
      <c r="B21" s="113" t="s">
        <v>329</v>
      </c>
      <c r="C21" s="268">
        <f>IF(SUM(C15:C20)=0,"",SUM(C15:C20))</f>
        <v>3350</v>
      </c>
      <c r="D21" s="141"/>
    </row>
    <row r="22" spans="2:4" ht="16.5" customHeight="1"/>
  </sheetData>
  <sheetProtection algorithmName="SHA-512" hashValue="AEn/XN3+DZtiyh90vNJiF8ts7pNosSUPv7j/3kR7gnUgsYDFVtWwTfaShYKvKYesU/aGJqjrtEQtXQp2Eey3uw==" saltValue="TjowS2ayu8uUnp5im7XrYg==" spinCount="100000" sheet="1" objects="1" scenarios="1"/>
  <phoneticPr fontId="1"/>
  <hyperlinks>
    <hyperlink ref="D1" location="まるＬM!A1" display="まるっとライフマネー表へ" xr:uid="{BFAC262A-BD7B-4769-AFB8-0A848C4F90F5}"/>
    <hyperlink ref="A1" location="目次!A1" display="目次" xr:uid="{7B399A91-8151-42BD-897B-2E108CC60F6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6B902-1332-430C-8439-651741C0D28F}">
  <dimension ref="A2:L21"/>
  <sheetViews>
    <sheetView showGridLines="0" workbookViewId="0">
      <selection activeCell="H23" sqref="H23"/>
    </sheetView>
  </sheetViews>
  <sheetFormatPr defaultRowHeight="13"/>
  <cols>
    <col min="1" max="1" width="8.7265625" style="69"/>
    <col min="2" max="2" width="16.6328125" style="69" customWidth="1"/>
    <col min="3" max="3" width="9.6328125" style="69" customWidth="1"/>
    <col min="4" max="4" width="16.6328125" style="69" customWidth="1"/>
    <col min="5" max="5" width="9.54296875" style="69" customWidth="1"/>
    <col min="6" max="6" width="8.7265625" style="69"/>
    <col min="7" max="7" width="16.6328125" style="69" customWidth="1"/>
    <col min="8" max="8" width="9.6328125" style="69" customWidth="1"/>
    <col min="9" max="9" width="16.54296875" style="69" customWidth="1"/>
    <col min="10" max="10" width="9.6328125" style="69" customWidth="1"/>
    <col min="11" max="16384" width="8.7265625" style="69"/>
  </cols>
  <sheetData>
    <row r="2" spans="1:12">
      <c r="A2" s="259" t="s">
        <v>661</v>
      </c>
      <c r="B2" s="464" t="s">
        <v>591</v>
      </c>
      <c r="C2" s="464"/>
      <c r="D2" s="468" t="s">
        <v>262</v>
      </c>
      <c r="E2" s="468"/>
    </row>
    <row r="4" spans="1:12" ht="14">
      <c r="B4" s="472" t="s">
        <v>261</v>
      </c>
      <c r="C4" s="472"/>
      <c r="D4" s="472"/>
      <c r="E4" s="472"/>
      <c r="G4" s="471" t="s">
        <v>603</v>
      </c>
      <c r="H4" s="471"/>
      <c r="I4" s="471"/>
      <c r="J4" s="471"/>
      <c r="K4" s="468"/>
      <c r="L4" s="468"/>
    </row>
    <row r="5" spans="1:12" ht="6.5" customHeight="1"/>
    <row r="6" spans="1:12" ht="13.5" thickBot="1">
      <c r="B6" s="469">
        <f>まるＬM!D22</f>
        <v>2024</v>
      </c>
      <c r="C6" s="469"/>
      <c r="D6" s="470" t="s">
        <v>602</v>
      </c>
      <c r="E6" s="470"/>
      <c r="G6" s="469">
        <f>まるＬM!L22</f>
        <v>2024</v>
      </c>
      <c r="H6" s="469"/>
      <c r="I6" s="470" t="s">
        <v>602</v>
      </c>
      <c r="J6" s="470"/>
    </row>
    <row r="7" spans="1:12" ht="13.5" thickBot="1">
      <c r="B7" s="465" t="s">
        <v>254</v>
      </c>
      <c r="C7" s="466"/>
      <c r="D7" s="437" t="s">
        <v>249</v>
      </c>
      <c r="E7" s="467"/>
      <c r="G7" s="465" t="s">
        <v>254</v>
      </c>
      <c r="H7" s="466"/>
      <c r="I7" s="437" t="s">
        <v>249</v>
      </c>
      <c r="J7" s="467"/>
    </row>
    <row r="8" spans="1:12">
      <c r="B8" s="290" t="s">
        <v>569</v>
      </c>
      <c r="C8" s="328">
        <v>50</v>
      </c>
      <c r="D8" s="93" t="s">
        <v>255</v>
      </c>
      <c r="E8" s="331">
        <v>0</v>
      </c>
      <c r="G8" s="290" t="s">
        <v>569</v>
      </c>
      <c r="H8" s="333">
        <v>50</v>
      </c>
      <c r="I8" s="93" t="s">
        <v>255</v>
      </c>
      <c r="J8" s="336">
        <v>0</v>
      </c>
    </row>
    <row r="9" spans="1:12">
      <c r="B9" s="327" t="s">
        <v>570</v>
      </c>
      <c r="C9" s="329">
        <v>100</v>
      </c>
      <c r="D9" s="94" t="s">
        <v>250</v>
      </c>
      <c r="E9" s="332">
        <v>50</v>
      </c>
      <c r="G9" s="327" t="s">
        <v>570</v>
      </c>
      <c r="H9" s="334">
        <v>100</v>
      </c>
      <c r="I9" s="94" t="s">
        <v>250</v>
      </c>
      <c r="J9" s="337">
        <v>50</v>
      </c>
    </row>
    <row r="10" spans="1:12">
      <c r="B10" s="327" t="s">
        <v>243</v>
      </c>
      <c r="C10" s="329">
        <v>750</v>
      </c>
      <c r="D10" s="94" t="s">
        <v>251</v>
      </c>
      <c r="E10" s="332">
        <v>0</v>
      </c>
      <c r="G10" s="327" t="s">
        <v>243</v>
      </c>
      <c r="H10" s="334">
        <v>750</v>
      </c>
      <c r="I10" s="94" t="s">
        <v>251</v>
      </c>
      <c r="J10" s="337">
        <v>0</v>
      </c>
    </row>
    <row r="11" spans="1:12" ht="13.5" thickBot="1">
      <c r="B11" s="327" t="s">
        <v>244</v>
      </c>
      <c r="C11" s="329">
        <v>100</v>
      </c>
      <c r="D11" s="95" t="s">
        <v>253</v>
      </c>
      <c r="E11" s="330">
        <v>0</v>
      </c>
      <c r="G11" s="327" t="s">
        <v>244</v>
      </c>
      <c r="H11" s="334">
        <v>100</v>
      </c>
      <c r="I11" s="95" t="s">
        <v>253</v>
      </c>
      <c r="J11" s="335">
        <v>0</v>
      </c>
    </row>
    <row r="12" spans="1:12" ht="13.5" thickBot="1">
      <c r="B12" s="327" t="s">
        <v>245</v>
      </c>
      <c r="C12" s="329">
        <v>0</v>
      </c>
      <c r="D12" s="96" t="s">
        <v>252</v>
      </c>
      <c r="E12" s="97">
        <f>IF(SUM(E8:E11)=0,0,SUM(E8:E11))</f>
        <v>50</v>
      </c>
      <c r="G12" s="327" t="s">
        <v>245</v>
      </c>
      <c r="H12" s="334">
        <v>0</v>
      </c>
      <c r="I12" s="96" t="s">
        <v>252</v>
      </c>
      <c r="J12" s="97">
        <f>IF(SUM(J8:J11)=0,0,SUM(J8:J11))</f>
        <v>50</v>
      </c>
    </row>
    <row r="13" spans="1:12">
      <c r="B13" s="94" t="s">
        <v>256</v>
      </c>
      <c r="C13" s="329">
        <v>0</v>
      </c>
      <c r="D13" s="98"/>
      <c r="E13" s="99"/>
      <c r="G13" s="94" t="s">
        <v>256</v>
      </c>
      <c r="H13" s="334">
        <v>0</v>
      </c>
      <c r="I13" s="98"/>
      <c r="J13" s="99"/>
    </row>
    <row r="14" spans="1:12" ht="13.5" thickBot="1">
      <c r="B14" s="94" t="s">
        <v>247</v>
      </c>
      <c r="C14" s="329">
        <v>100</v>
      </c>
      <c r="D14" s="98"/>
      <c r="E14" s="100"/>
      <c r="G14" s="94" t="s">
        <v>247</v>
      </c>
      <c r="H14" s="334">
        <v>100</v>
      </c>
      <c r="I14" s="98"/>
      <c r="J14" s="100"/>
    </row>
    <row r="15" spans="1:12" ht="13.5" thickBot="1">
      <c r="B15" s="94" t="s">
        <v>248</v>
      </c>
      <c r="C15" s="329">
        <v>0</v>
      </c>
      <c r="D15" s="91" t="s">
        <v>257</v>
      </c>
      <c r="E15" s="97">
        <f>IF(AND(C17="",E12=""),"",C17-E12)</f>
        <v>1050</v>
      </c>
      <c r="G15" s="94" t="s">
        <v>248</v>
      </c>
      <c r="H15" s="334">
        <v>0</v>
      </c>
      <c r="I15" s="91" t="s">
        <v>257</v>
      </c>
      <c r="J15" s="97">
        <f>IF(AND(H17="",J12=""),0,H17-J12)</f>
        <v>1050</v>
      </c>
    </row>
    <row r="16" spans="1:12" ht="13.5" thickBot="1">
      <c r="B16" s="95"/>
      <c r="C16" s="330">
        <v>0</v>
      </c>
      <c r="D16" s="98"/>
      <c r="E16" s="101"/>
      <c r="G16" s="95"/>
      <c r="H16" s="335">
        <v>0</v>
      </c>
      <c r="I16" s="98"/>
      <c r="J16" s="101"/>
    </row>
    <row r="17" spans="2:10" ht="13.5" thickBot="1">
      <c r="B17" s="96" t="s">
        <v>258</v>
      </c>
      <c r="C17" s="97">
        <f>IF(SUM(C8:C16)=0,"",SUM(C8:C16))</f>
        <v>1100</v>
      </c>
      <c r="D17" s="92" t="s">
        <v>259</v>
      </c>
      <c r="E17" s="102">
        <f>IF(E15="","",E12+E15)</f>
        <v>1100</v>
      </c>
      <c r="G17" s="96" t="s">
        <v>258</v>
      </c>
      <c r="H17" s="97">
        <f>IF(SUM(H8:H16)=0,"",SUM(H8:H16))</f>
        <v>1100</v>
      </c>
      <c r="I17" s="92" t="s">
        <v>259</v>
      </c>
      <c r="J17" s="102">
        <f>IF(J15="","",J12+J15)</f>
        <v>1100</v>
      </c>
    </row>
    <row r="18" spans="2:10" ht="13.5" thickBot="1"/>
    <row r="19" spans="2:10" ht="13.5" thickBot="1">
      <c r="B19" s="161" t="s">
        <v>610</v>
      </c>
      <c r="C19" s="217">
        <f>C8+C9+C10+C11+C12</f>
        <v>1000</v>
      </c>
      <c r="D19" s="216" t="s">
        <v>260</v>
      </c>
      <c r="E19" s="103">
        <f>E15/E17</f>
        <v>0.95454545454545459</v>
      </c>
      <c r="G19" s="161" t="s">
        <v>610</v>
      </c>
      <c r="H19" s="217">
        <f>H8+H9+H10+H11+H12</f>
        <v>1000</v>
      </c>
      <c r="I19" s="92" t="s">
        <v>260</v>
      </c>
      <c r="J19" s="103">
        <f>J15/J17</f>
        <v>0.95454545454545459</v>
      </c>
    </row>
    <row r="21" spans="2:10">
      <c r="B21" s="291" t="s">
        <v>699</v>
      </c>
    </row>
  </sheetData>
  <sheetProtection algorithmName="SHA-512" hashValue="JEYjas+0EOrMsqHXVzSZEQB8teNvAObssUVmfSqoSPGd2kjUWms8jfGxJcWOnNTwIi3xI2AA7Rm9K1hKTdzuwg==" saltValue="lLcyDsTinbMWUe1lbIvo6g==" spinCount="100000" sheet="1" objects="1" scenarios="1"/>
  <mergeCells count="13">
    <mergeCell ref="B2:C2"/>
    <mergeCell ref="B7:C7"/>
    <mergeCell ref="D7:E7"/>
    <mergeCell ref="K4:L4"/>
    <mergeCell ref="D2:E2"/>
    <mergeCell ref="B6:C6"/>
    <mergeCell ref="D6:E6"/>
    <mergeCell ref="G6:H6"/>
    <mergeCell ref="I6:J6"/>
    <mergeCell ref="G7:H7"/>
    <mergeCell ref="I7:J7"/>
    <mergeCell ref="G4:J4"/>
    <mergeCell ref="B4:E4"/>
  </mergeCells>
  <phoneticPr fontId="1"/>
  <hyperlinks>
    <hyperlink ref="D2:E2" location="CF表!A1" display="ＣＦ表へ🖱☞" xr:uid="{0CEA45B2-7554-49CA-AA80-2A27645426F3}"/>
    <hyperlink ref="B2" location="まるＬM!A1" display="まるっとライフマネー表へ" xr:uid="{3DF2DDB6-E6F2-422C-A124-8780077B4552}"/>
    <hyperlink ref="B2:C2" location="まるＬM!A1" display="まるっとライフマネー表へ" xr:uid="{7F6B15F1-BB04-4EB3-BC34-B2748FAADB34}"/>
    <hyperlink ref="A2" location="目次!A1" display="目次" xr:uid="{93B2A587-BFF8-4B06-8D25-115F62030A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28</vt:i4>
      </vt:variant>
    </vt:vector>
  </HeadingPairs>
  <TitlesOfParts>
    <vt:vector size="28" baseType="lpstr">
      <vt:lpstr>表紙</vt:lpstr>
      <vt:lpstr>目次</vt:lpstr>
      <vt:lpstr>まるＬM</vt:lpstr>
      <vt:lpstr>可処分所得</vt:lpstr>
      <vt:lpstr>年金収入</vt:lpstr>
      <vt:lpstr>住居費・教育費</vt:lpstr>
      <vt:lpstr>基礎生活費</vt:lpstr>
      <vt:lpstr>その他</vt:lpstr>
      <vt:lpstr>家計BS</vt:lpstr>
      <vt:lpstr>CF表</vt:lpstr>
      <vt:lpstr>ライフイベント表</vt:lpstr>
      <vt:lpstr>あなたの源泉徴収票</vt:lpstr>
      <vt:lpstr>配偶者の源泉徴収票</vt:lpstr>
      <vt:lpstr>退職一時金</vt:lpstr>
      <vt:lpstr>企業年金</vt:lpstr>
      <vt:lpstr>あなたの公的年金</vt:lpstr>
      <vt:lpstr>配偶者の公的年金</vt:lpstr>
      <vt:lpstr>雇用保険</vt:lpstr>
      <vt:lpstr>教育費検討S</vt:lpstr>
      <vt:lpstr>住居費</vt:lpstr>
      <vt:lpstr>グラフ</vt:lpstr>
      <vt:lpstr>確定拠出年金</vt:lpstr>
      <vt:lpstr>事前準備</vt:lpstr>
      <vt:lpstr>結婚</vt:lpstr>
      <vt:lpstr>基礎生活費②</vt:lpstr>
      <vt:lpstr>住宅購入</vt:lpstr>
      <vt:lpstr>保険</vt:lpstr>
      <vt:lpstr>公年税金など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吉田</dc:creator>
  <cp:lastModifiedBy>ーM T</cp:lastModifiedBy>
  <cp:lastPrinted>2021-03-10T06:29:26Z</cp:lastPrinted>
  <dcterms:created xsi:type="dcterms:W3CDTF">2014-11-25T01:39:05Z</dcterms:created>
  <dcterms:modified xsi:type="dcterms:W3CDTF">2024-03-19T06:32:34Z</dcterms:modified>
</cp:coreProperties>
</file>