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5.xml" ContentType="application/vnd.openxmlformats-officedocument.spreadsheetml.comments+xml"/>
  <Override PartName="/xl/drawings/drawing3.xml" ContentType="application/vnd.openxmlformats-officedocument.drawing+xml"/>
  <Override PartName="/xl/comments6.xml" ContentType="application/vnd.openxmlformats-officedocument.spreadsheetml.comments+xml"/>
  <Override PartName="/xl/drawings/drawing4.xml" ContentType="application/vnd.openxmlformats-officedocument.drawing+xml"/>
  <Override PartName="/xl/comments7.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https://d.docs.live.net/14b24b85666c852b/ドキュメント/0マネー本/2026/"/>
    </mc:Choice>
  </mc:AlternateContent>
  <xr:revisionPtr revIDLastSave="14" documentId="8_{DB6A6048-1A28-43F2-AB99-ECBA2BB3624B}" xr6:coauthVersionLast="47" xr6:coauthVersionMax="47" xr10:uidLastSave="{F7F24AA5-A6CE-4039-B188-9E26C3C9EDE7}"/>
  <workbookProtection workbookAlgorithmName="SHA-512" workbookHashValue="blfdEHc5aDX33ouw5HCzpLuL/X/3YqHeCYKaIbQ8KrlPHg6cRNV4z4nrtk7TH3P6xyszxV8wsjvoVj8hUXnGZw==" workbookSaltValue="HustnSgucbJU0iHHGMqfsw==" workbookSpinCount="100000" lockStructure="1"/>
  <bookViews>
    <workbookView xWindow="-110" yWindow="-110" windowWidth="19420" windowHeight="10300" tabRatio="592" xr2:uid="{00000000-000D-0000-FFFF-FFFF00000000}"/>
  </bookViews>
  <sheets>
    <sheet name="表紙" sheetId="30" r:id="rId1"/>
    <sheet name="目次" sheetId="35" r:id="rId2"/>
    <sheet name="基本情報" sheetId="31" r:id="rId3"/>
    <sheet name="家計BS" sheetId="32" r:id="rId4"/>
    <sheet name="ライフイベント表" sheetId="26" r:id="rId5"/>
    <sheet name="CF表" sheetId="6" r:id="rId6"/>
    <sheet name="グラフ" sheetId="17" r:id="rId7"/>
    <sheet name="確定拠出年金" sheetId="9" state="hidden" r:id="rId8"/>
    <sheet name="住宅購入" sheetId="28" state="hidden" r:id="rId9"/>
    <sheet name="事前準備" sheetId="27" state="hidden" r:id="rId10"/>
    <sheet name="結婚" sheetId="29" state="hidden" r:id="rId11"/>
    <sheet name="あなたの給与所得" sheetId="7" r:id="rId12"/>
    <sheet name="配偶者の給与所得" sheetId="22" r:id="rId13"/>
    <sheet name="あなたの企業年金" sheetId="8" r:id="rId14"/>
    <sheet name="税引後退職一時" sheetId="23" state="hidden" r:id="rId15"/>
    <sheet name="配偶者の企業年金" sheetId="33" r:id="rId16"/>
    <sheet name="あなたの公的年金" sheetId="10" r:id="rId17"/>
    <sheet name="配偶者の公的年金" sheetId="11" r:id="rId18"/>
    <sheet name="基礎生活費" sheetId="12" r:id="rId19"/>
    <sheet name="教育費" sheetId="13" r:id="rId20"/>
    <sheet name="住居費" sheetId="34" r:id="rId21"/>
    <sheet name="税金など" sheetId="14" state="hidden" r:id="rId2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9" i="26" l="1"/>
  <c r="I14" i="7"/>
  <c r="D25" i="10"/>
  <c r="C27" i="11"/>
  <c r="C28" i="11"/>
  <c r="C29" i="11"/>
  <c r="C26" i="11"/>
  <c r="BT7" i="34"/>
  <c r="BU7" i="34"/>
  <c r="BV7" i="34"/>
  <c r="BW7" i="34"/>
  <c r="BT9" i="34"/>
  <c r="BU9" i="34"/>
  <c r="BV9" i="34"/>
  <c r="BW9" i="34"/>
  <c r="BT11" i="34"/>
  <c r="BU11" i="34"/>
  <c r="BV11" i="34"/>
  <c r="BW11" i="34"/>
  <c r="BT13" i="34"/>
  <c r="BU13" i="34"/>
  <c r="BV13" i="34"/>
  <c r="BW13" i="34"/>
  <c r="BR7" i="34"/>
  <c r="BS7" i="34"/>
  <c r="BR9" i="34"/>
  <c r="BS9" i="34"/>
  <c r="BR11" i="34"/>
  <c r="BS11" i="34"/>
  <c r="BR13" i="34"/>
  <c r="BS13" i="34"/>
  <c r="BO7" i="34"/>
  <c r="BP7" i="34"/>
  <c r="BQ7" i="34"/>
  <c r="BO9" i="34"/>
  <c r="BP9" i="34"/>
  <c r="BQ9" i="34"/>
  <c r="BO11" i="34"/>
  <c r="BP11" i="34"/>
  <c r="BQ11" i="34"/>
  <c r="BO13" i="34"/>
  <c r="BP13" i="34"/>
  <c r="BQ13" i="34"/>
  <c r="BH7" i="34"/>
  <c r="BI7" i="34"/>
  <c r="BJ7" i="34"/>
  <c r="BK7" i="34"/>
  <c r="BL7" i="34"/>
  <c r="BM7" i="34"/>
  <c r="BN7" i="34"/>
  <c r="BH9" i="34"/>
  <c r="BI9" i="34"/>
  <c r="BJ9" i="34"/>
  <c r="BK9" i="34"/>
  <c r="BL9" i="34"/>
  <c r="BM9" i="34"/>
  <c r="BN9" i="34"/>
  <c r="BH11" i="34"/>
  <c r="BI11" i="34"/>
  <c r="BJ11" i="34"/>
  <c r="BK11" i="34"/>
  <c r="BL11" i="34"/>
  <c r="BM11" i="34"/>
  <c r="BN11" i="34"/>
  <c r="BH13" i="34"/>
  <c r="BI13" i="34"/>
  <c r="BJ13" i="34"/>
  <c r="BK13" i="34"/>
  <c r="BL13" i="34"/>
  <c r="BM13" i="34"/>
  <c r="BN13" i="34"/>
  <c r="G7" i="34"/>
  <c r="H7" i="34"/>
  <c r="I7" i="34"/>
  <c r="J7" i="34"/>
  <c r="K7" i="34"/>
  <c r="L7" i="34"/>
  <c r="M7" i="34"/>
  <c r="N7" i="34"/>
  <c r="O7" i="34"/>
  <c r="P7" i="34"/>
  <c r="Q7" i="34"/>
  <c r="R7" i="34"/>
  <c r="S7" i="34"/>
  <c r="T7" i="34"/>
  <c r="U7" i="34"/>
  <c r="V7" i="34"/>
  <c r="W7" i="34"/>
  <c r="X7" i="34"/>
  <c r="Y7" i="34"/>
  <c r="Z7" i="34"/>
  <c r="AA7" i="34"/>
  <c r="AB7" i="34"/>
  <c r="AC7" i="34"/>
  <c r="AD7" i="34"/>
  <c r="AE7" i="34"/>
  <c r="AF7" i="34"/>
  <c r="AG7" i="34"/>
  <c r="AH7" i="34"/>
  <c r="AI7" i="34"/>
  <c r="AJ7" i="34"/>
  <c r="AK7" i="34"/>
  <c r="AL7" i="34"/>
  <c r="AM7" i="34"/>
  <c r="AN7" i="34"/>
  <c r="AO7" i="34"/>
  <c r="AP7" i="34"/>
  <c r="AQ7" i="34"/>
  <c r="AR7" i="34"/>
  <c r="AS7" i="34"/>
  <c r="AT7" i="34"/>
  <c r="AU7" i="34"/>
  <c r="AV7" i="34"/>
  <c r="AW7" i="34"/>
  <c r="AX7" i="34"/>
  <c r="AY7" i="34"/>
  <c r="AZ7" i="34"/>
  <c r="BA7" i="34"/>
  <c r="BB7" i="34"/>
  <c r="BC7" i="34"/>
  <c r="BD7" i="34"/>
  <c r="BE7" i="34"/>
  <c r="BF7" i="34"/>
  <c r="BG7" i="34"/>
  <c r="E7" i="34"/>
  <c r="F7" i="34"/>
  <c r="D7" i="34"/>
  <c r="A12" i="34"/>
  <c r="A10" i="34"/>
  <c r="A8" i="34"/>
  <c r="A6" i="34"/>
  <c r="A21" i="13"/>
  <c r="D5" i="34"/>
  <c r="A5" i="34"/>
  <c r="A4" i="34"/>
  <c r="D4" i="34"/>
  <c r="D15" i="34" s="1"/>
  <c r="D9" i="34"/>
  <c r="E9" i="34"/>
  <c r="F9" i="34"/>
  <c r="G9" i="34"/>
  <c r="H9" i="34"/>
  <c r="I9" i="34"/>
  <c r="J9" i="34"/>
  <c r="K9" i="34"/>
  <c r="L9" i="34"/>
  <c r="M9" i="34"/>
  <c r="N9" i="34"/>
  <c r="O9" i="34"/>
  <c r="P9" i="34"/>
  <c r="Q9" i="34"/>
  <c r="R9" i="34"/>
  <c r="S9" i="34"/>
  <c r="T9" i="34"/>
  <c r="U9" i="34"/>
  <c r="V9" i="34"/>
  <c r="W9" i="34"/>
  <c r="X9" i="34"/>
  <c r="Y9" i="34"/>
  <c r="Z9" i="34"/>
  <c r="AA9" i="34"/>
  <c r="AB9" i="34"/>
  <c r="AC9" i="34"/>
  <c r="AD9" i="34"/>
  <c r="AE9" i="34"/>
  <c r="AF9" i="34"/>
  <c r="AG9" i="34"/>
  <c r="AH9" i="34"/>
  <c r="AI9" i="34"/>
  <c r="AJ9" i="34"/>
  <c r="AK9" i="34"/>
  <c r="AL9" i="34"/>
  <c r="AM9" i="34"/>
  <c r="AN9" i="34"/>
  <c r="AO9" i="34"/>
  <c r="AP9" i="34"/>
  <c r="AQ9" i="34"/>
  <c r="AR9" i="34"/>
  <c r="AS9" i="34"/>
  <c r="AT9" i="34"/>
  <c r="AU9" i="34"/>
  <c r="AV9" i="34"/>
  <c r="AW9" i="34"/>
  <c r="AX9" i="34"/>
  <c r="AY9" i="34"/>
  <c r="AZ9" i="34"/>
  <c r="BA9" i="34"/>
  <c r="BB9" i="34"/>
  <c r="BC9" i="34"/>
  <c r="BD9" i="34"/>
  <c r="BE9" i="34"/>
  <c r="BF9" i="34"/>
  <c r="BG9" i="34"/>
  <c r="D11" i="34"/>
  <c r="E11" i="34"/>
  <c r="F11" i="34"/>
  <c r="H11" i="34"/>
  <c r="I11" i="34"/>
  <c r="J11" i="34"/>
  <c r="K11" i="34"/>
  <c r="L11" i="34"/>
  <c r="M11" i="34"/>
  <c r="N11" i="34"/>
  <c r="O11" i="34"/>
  <c r="P11" i="34"/>
  <c r="Q11" i="34"/>
  <c r="R11" i="34"/>
  <c r="S11" i="34"/>
  <c r="T11" i="34"/>
  <c r="U11" i="34"/>
  <c r="V11" i="34"/>
  <c r="W11" i="34"/>
  <c r="X11" i="34"/>
  <c r="Y11" i="34"/>
  <c r="Z11" i="34"/>
  <c r="AA11" i="34"/>
  <c r="AB11" i="34"/>
  <c r="AC11" i="34"/>
  <c r="AD11" i="34"/>
  <c r="AE11" i="34"/>
  <c r="AF11" i="34"/>
  <c r="AG11" i="34"/>
  <c r="AH11" i="34"/>
  <c r="AI11" i="34"/>
  <c r="AJ11" i="34"/>
  <c r="AK11" i="34"/>
  <c r="AL11" i="34"/>
  <c r="AM11" i="34"/>
  <c r="AN11" i="34"/>
  <c r="AO11" i="34"/>
  <c r="AP11" i="34"/>
  <c r="AQ11" i="34"/>
  <c r="AR11" i="34"/>
  <c r="AS11" i="34"/>
  <c r="AT11" i="34"/>
  <c r="AU11" i="34"/>
  <c r="AV11" i="34"/>
  <c r="AW11" i="34"/>
  <c r="AX11" i="34"/>
  <c r="AY11" i="34"/>
  <c r="AZ11" i="34"/>
  <c r="BA11" i="34"/>
  <c r="BB11" i="34"/>
  <c r="BC11" i="34"/>
  <c r="BD11" i="34"/>
  <c r="BE11" i="34"/>
  <c r="BF11" i="34"/>
  <c r="BG11" i="34"/>
  <c r="D13" i="34"/>
  <c r="E13" i="34"/>
  <c r="F13" i="34"/>
  <c r="G13" i="34"/>
  <c r="H13" i="34"/>
  <c r="I13" i="34"/>
  <c r="J13" i="34"/>
  <c r="K13" i="34"/>
  <c r="L13" i="34"/>
  <c r="M13" i="34"/>
  <c r="N13" i="34"/>
  <c r="O13" i="34"/>
  <c r="P13" i="34"/>
  <c r="Q13" i="34"/>
  <c r="R13" i="34"/>
  <c r="S13" i="34"/>
  <c r="T13" i="34"/>
  <c r="U13" i="34"/>
  <c r="V13" i="34"/>
  <c r="W13" i="34"/>
  <c r="X13" i="34"/>
  <c r="Y13" i="34"/>
  <c r="Z13" i="34"/>
  <c r="AA13" i="34"/>
  <c r="AB13" i="34"/>
  <c r="AC13" i="34"/>
  <c r="AD13" i="34"/>
  <c r="AE13" i="34"/>
  <c r="AF13" i="34"/>
  <c r="AG13" i="34"/>
  <c r="AH13" i="34"/>
  <c r="AI13" i="34"/>
  <c r="AJ13" i="34"/>
  <c r="AK13" i="34"/>
  <c r="AL13" i="34"/>
  <c r="AM13" i="34"/>
  <c r="AN13" i="34"/>
  <c r="AO13" i="34"/>
  <c r="AP13" i="34"/>
  <c r="AQ13" i="34"/>
  <c r="AR13" i="34"/>
  <c r="AS13" i="34"/>
  <c r="AT13" i="34"/>
  <c r="AU13" i="34"/>
  <c r="AV13" i="34"/>
  <c r="AW13" i="34"/>
  <c r="AX13" i="34"/>
  <c r="AY13" i="34"/>
  <c r="AZ13" i="34"/>
  <c r="BA13" i="34"/>
  <c r="BB13" i="34"/>
  <c r="BC13" i="34"/>
  <c r="BD13" i="34"/>
  <c r="BE13" i="34"/>
  <c r="BF13" i="34"/>
  <c r="BG13" i="34"/>
  <c r="BX40" i="6"/>
  <c r="BY40" i="6"/>
  <c r="BZ40" i="6"/>
  <c r="CA40" i="6"/>
  <c r="CB40" i="6"/>
  <c r="CC40" i="6"/>
  <c r="CD40" i="6"/>
  <c r="CE40" i="6"/>
  <c r="CF40" i="6"/>
  <c r="CG40" i="6"/>
  <c r="CH40" i="6"/>
  <c r="CI40" i="6"/>
  <c r="CJ40" i="6"/>
  <c r="CK40" i="6"/>
  <c r="CL40" i="6"/>
  <c r="CM40" i="6"/>
  <c r="CN40" i="6"/>
  <c r="CO40" i="6"/>
  <c r="CP40" i="6"/>
  <c r="CQ40" i="6"/>
  <c r="CR40" i="6"/>
  <c r="CS40" i="6"/>
  <c r="CT40" i="6"/>
  <c r="CU40" i="6"/>
  <c r="CV40" i="6"/>
  <c r="CW40" i="6"/>
  <c r="CX40" i="6"/>
  <c r="CY40" i="6"/>
  <c r="CZ40" i="6"/>
  <c r="DA40" i="6"/>
  <c r="DB40" i="6"/>
  <c r="DC40" i="6"/>
  <c r="DD40" i="6"/>
  <c r="B25" i="11" l="1"/>
  <c r="B19" i="11" s="1"/>
  <c r="D3" i="34"/>
  <c r="D14" i="34"/>
  <c r="D16" i="34"/>
  <c r="E5" i="34"/>
  <c r="E4" i="34"/>
  <c r="A23" i="12"/>
  <c r="E33" i="13"/>
  <c r="F33" i="13"/>
  <c r="G33" i="13"/>
  <c r="H33" i="13"/>
  <c r="I33" i="13"/>
  <c r="J33" i="13"/>
  <c r="K33" i="13"/>
  <c r="L33" i="13"/>
  <c r="M33" i="13"/>
  <c r="N33" i="13"/>
  <c r="O33" i="13"/>
  <c r="P33" i="13"/>
  <c r="Q33" i="13"/>
  <c r="R33" i="13"/>
  <c r="S33" i="13"/>
  <c r="T33" i="13"/>
  <c r="U33" i="13"/>
  <c r="V33" i="13"/>
  <c r="W33" i="13"/>
  <c r="X33" i="13"/>
  <c r="Y33" i="13"/>
  <c r="Z33" i="13"/>
  <c r="AA33" i="13"/>
  <c r="AB33" i="13"/>
  <c r="AC33" i="13"/>
  <c r="AD33" i="13"/>
  <c r="AE33" i="13"/>
  <c r="AF33" i="13"/>
  <c r="AG33" i="13"/>
  <c r="AH33" i="13"/>
  <c r="AI33" i="13"/>
  <c r="AJ33" i="13"/>
  <c r="AK33" i="13"/>
  <c r="AL33" i="13"/>
  <c r="AM33" i="13"/>
  <c r="AN33" i="13"/>
  <c r="AO33" i="13"/>
  <c r="AP33" i="13"/>
  <c r="AQ33" i="13"/>
  <c r="AR33" i="13"/>
  <c r="AS33" i="13"/>
  <c r="AT33" i="13"/>
  <c r="AU33" i="13"/>
  <c r="AV33" i="13"/>
  <c r="AW33" i="13"/>
  <c r="AX33" i="13"/>
  <c r="AY33" i="13"/>
  <c r="AZ33" i="13"/>
  <c r="BA33" i="13"/>
  <c r="BB33" i="13"/>
  <c r="BC33" i="13"/>
  <c r="BD33" i="13"/>
  <c r="BE33" i="13"/>
  <c r="BF33" i="13"/>
  <c r="BG33" i="13"/>
  <c r="D33" i="13"/>
  <c r="E31" i="13"/>
  <c r="F31" i="13"/>
  <c r="G31" i="13"/>
  <c r="H31" i="13"/>
  <c r="I31" i="13"/>
  <c r="J31" i="13"/>
  <c r="K31" i="13"/>
  <c r="L31" i="13"/>
  <c r="M31" i="13"/>
  <c r="N31" i="13"/>
  <c r="O31" i="13"/>
  <c r="P31" i="13"/>
  <c r="Q31" i="13"/>
  <c r="R31" i="13"/>
  <c r="S31" i="13"/>
  <c r="T31" i="13"/>
  <c r="U31" i="13"/>
  <c r="V31" i="13"/>
  <c r="W31" i="13"/>
  <c r="X31" i="13"/>
  <c r="Y31" i="13"/>
  <c r="Z31" i="13"/>
  <c r="AA31" i="13"/>
  <c r="AB31" i="13"/>
  <c r="AC31" i="13"/>
  <c r="AD31" i="13"/>
  <c r="AE31" i="13"/>
  <c r="AF31" i="13"/>
  <c r="AG31" i="13"/>
  <c r="AH31" i="13"/>
  <c r="AI31" i="13"/>
  <c r="AJ31" i="13"/>
  <c r="AK31" i="13"/>
  <c r="AL31" i="13"/>
  <c r="AM31" i="13"/>
  <c r="AN31" i="13"/>
  <c r="AO31" i="13"/>
  <c r="AP31" i="13"/>
  <c r="AQ31" i="13"/>
  <c r="AR31" i="13"/>
  <c r="AS31" i="13"/>
  <c r="AT31" i="13"/>
  <c r="AU31" i="13"/>
  <c r="AV31" i="13"/>
  <c r="AW31" i="13"/>
  <c r="AX31" i="13"/>
  <c r="AY31" i="13"/>
  <c r="AZ31" i="13"/>
  <c r="BA31" i="13"/>
  <c r="BB31" i="13"/>
  <c r="BC31" i="13"/>
  <c r="BD31" i="13"/>
  <c r="BE31" i="13"/>
  <c r="BF31" i="13"/>
  <c r="BG31" i="13"/>
  <c r="D31" i="13"/>
  <c r="E28" i="13"/>
  <c r="F28" i="13"/>
  <c r="H28" i="13"/>
  <c r="I28" i="13"/>
  <c r="J28" i="13"/>
  <c r="K28" i="13"/>
  <c r="L28" i="13"/>
  <c r="M28" i="13"/>
  <c r="N28" i="13"/>
  <c r="O28" i="13"/>
  <c r="P28" i="13"/>
  <c r="Q28" i="13"/>
  <c r="R28" i="13"/>
  <c r="S28" i="13"/>
  <c r="T28" i="13"/>
  <c r="U28" i="13"/>
  <c r="V28" i="13"/>
  <c r="W28" i="13"/>
  <c r="X28" i="13"/>
  <c r="Y28" i="13"/>
  <c r="Z28" i="13"/>
  <c r="AA28" i="13"/>
  <c r="AB28" i="13"/>
  <c r="AC28" i="13"/>
  <c r="AD28" i="13"/>
  <c r="AE28" i="13"/>
  <c r="AF28" i="13"/>
  <c r="AG28" i="13"/>
  <c r="AH28" i="13"/>
  <c r="AI28" i="13"/>
  <c r="AJ28" i="13"/>
  <c r="AK28" i="13"/>
  <c r="AL28" i="13"/>
  <c r="AM28" i="13"/>
  <c r="AN28" i="13"/>
  <c r="AO28" i="13"/>
  <c r="AP28" i="13"/>
  <c r="AQ28" i="13"/>
  <c r="AR28" i="13"/>
  <c r="AS28" i="13"/>
  <c r="AT28" i="13"/>
  <c r="AU28" i="13"/>
  <c r="AV28" i="13"/>
  <c r="AW28" i="13"/>
  <c r="AX28" i="13"/>
  <c r="AY28" i="13"/>
  <c r="AZ28" i="13"/>
  <c r="BA28" i="13"/>
  <c r="BB28" i="13"/>
  <c r="BC28" i="13"/>
  <c r="BD28" i="13"/>
  <c r="BE28" i="13"/>
  <c r="BF28" i="13"/>
  <c r="BG28" i="13"/>
  <c r="D28" i="13"/>
  <c r="E25" i="13"/>
  <c r="F25" i="13"/>
  <c r="G25" i="13"/>
  <c r="H25" i="13"/>
  <c r="I25" i="13"/>
  <c r="J25" i="13"/>
  <c r="K25" i="13"/>
  <c r="L25" i="13"/>
  <c r="M25" i="13"/>
  <c r="N25" i="13"/>
  <c r="O25" i="13"/>
  <c r="P25" i="13"/>
  <c r="Q25" i="13"/>
  <c r="R25" i="13"/>
  <c r="S25" i="13"/>
  <c r="T25" i="13"/>
  <c r="U25" i="13"/>
  <c r="V25" i="13"/>
  <c r="W25" i="13"/>
  <c r="X25" i="13"/>
  <c r="Y25" i="13"/>
  <c r="Z25" i="13"/>
  <c r="AA25" i="13"/>
  <c r="AB25" i="13"/>
  <c r="AC25" i="13"/>
  <c r="AD25" i="13"/>
  <c r="AE25" i="13"/>
  <c r="AF25" i="13"/>
  <c r="AG25" i="13"/>
  <c r="AH25" i="13"/>
  <c r="AI25" i="13"/>
  <c r="AJ25" i="13"/>
  <c r="AK25" i="13"/>
  <c r="AL25" i="13"/>
  <c r="AM25" i="13"/>
  <c r="AN25" i="13"/>
  <c r="AO25" i="13"/>
  <c r="AP25" i="13"/>
  <c r="AQ25" i="13"/>
  <c r="AR25" i="13"/>
  <c r="AS25" i="13"/>
  <c r="AT25" i="13"/>
  <c r="AU25" i="13"/>
  <c r="AV25" i="13"/>
  <c r="AW25" i="13"/>
  <c r="AX25" i="13"/>
  <c r="AY25" i="13"/>
  <c r="AZ25" i="13"/>
  <c r="BA25" i="13"/>
  <c r="BB25" i="13"/>
  <c r="BC25" i="13"/>
  <c r="BD25" i="13"/>
  <c r="BE25" i="13"/>
  <c r="BF25" i="13"/>
  <c r="BG25" i="13"/>
  <c r="D25" i="13"/>
  <c r="F22" i="13"/>
  <c r="G22" i="13"/>
  <c r="H22" i="13"/>
  <c r="I22" i="13"/>
  <c r="J22" i="13"/>
  <c r="K22" i="13"/>
  <c r="L22" i="13"/>
  <c r="M22" i="13"/>
  <c r="N22" i="13"/>
  <c r="O22" i="13"/>
  <c r="P22" i="13"/>
  <c r="Q22" i="13"/>
  <c r="R22" i="13"/>
  <c r="S22" i="13"/>
  <c r="T22" i="13"/>
  <c r="U22" i="13"/>
  <c r="V22" i="13"/>
  <c r="W22" i="13"/>
  <c r="X22" i="13"/>
  <c r="Y22" i="13"/>
  <c r="Z22" i="13"/>
  <c r="AA22" i="13"/>
  <c r="AB22" i="13"/>
  <c r="AC22" i="13"/>
  <c r="AD22" i="13"/>
  <c r="AE22" i="13"/>
  <c r="AF22" i="13"/>
  <c r="AG22" i="13"/>
  <c r="AH22" i="13"/>
  <c r="AI22" i="13"/>
  <c r="AJ22" i="13"/>
  <c r="AK22" i="13"/>
  <c r="AL22" i="13"/>
  <c r="AM22" i="13"/>
  <c r="AN22" i="13"/>
  <c r="AO22" i="13"/>
  <c r="AP22" i="13"/>
  <c r="AQ22" i="13"/>
  <c r="AR22" i="13"/>
  <c r="AS22" i="13"/>
  <c r="AT22" i="13"/>
  <c r="AU22" i="13"/>
  <c r="AV22" i="13"/>
  <c r="AW22" i="13"/>
  <c r="AX22" i="13"/>
  <c r="AY22" i="13"/>
  <c r="AZ22" i="13"/>
  <c r="BA22" i="13"/>
  <c r="BB22" i="13"/>
  <c r="BC22" i="13"/>
  <c r="BD22" i="13"/>
  <c r="BE22" i="13"/>
  <c r="BF22" i="13"/>
  <c r="BG22" i="13"/>
  <c r="E22" i="13"/>
  <c r="D22" i="13"/>
  <c r="D20" i="13"/>
  <c r="D17" i="34" l="1"/>
  <c r="H40" i="6" s="1"/>
  <c r="E14" i="34"/>
  <c r="E15" i="34"/>
  <c r="E16" i="34"/>
  <c r="F5" i="34"/>
  <c r="F4" i="34"/>
  <c r="E3" i="34"/>
  <c r="D19" i="13"/>
  <c r="A30" i="13"/>
  <c r="A27" i="13"/>
  <c r="A24" i="13"/>
  <c r="A20" i="13"/>
  <c r="A19" i="13"/>
  <c r="F15" i="34" l="1"/>
  <c r="F14" i="34"/>
  <c r="F16" i="34"/>
  <c r="E20" i="13"/>
  <c r="D18" i="13"/>
  <c r="E17" i="34"/>
  <c r="I40" i="6" s="1"/>
  <c r="G5" i="34"/>
  <c r="F3" i="34"/>
  <c r="G4" i="34"/>
  <c r="E19" i="13"/>
  <c r="I15" i="33"/>
  <c r="K14" i="33"/>
  <c r="I14" i="33"/>
  <c r="K13" i="33"/>
  <c r="I13" i="33"/>
  <c r="K12" i="33"/>
  <c r="I12" i="33"/>
  <c r="K11" i="33"/>
  <c r="I11" i="33"/>
  <c r="K10" i="33"/>
  <c r="I10" i="33"/>
  <c r="E10" i="33"/>
  <c r="K9" i="33"/>
  <c r="I9" i="33"/>
  <c r="K8" i="33"/>
  <c r="I8" i="33"/>
  <c r="G8" i="33"/>
  <c r="K7" i="33"/>
  <c r="I7" i="33"/>
  <c r="K6" i="33"/>
  <c r="I6" i="33"/>
  <c r="G6" i="33"/>
  <c r="F5" i="33"/>
  <c r="E5" i="33"/>
  <c r="D5" i="33"/>
  <c r="C5" i="33"/>
  <c r="B5" i="33"/>
  <c r="AM29" i="26"/>
  <c r="AN29" i="26"/>
  <c r="AO29" i="26"/>
  <c r="AP29" i="26"/>
  <c r="AQ29" i="26"/>
  <c r="AR29" i="26"/>
  <c r="AS29" i="26"/>
  <c r="AT29" i="26"/>
  <c r="AU29" i="26"/>
  <c r="AV29" i="26"/>
  <c r="AW29" i="26"/>
  <c r="AX29" i="26"/>
  <c r="AY29" i="26"/>
  <c r="AZ29" i="26"/>
  <c r="BA29" i="26"/>
  <c r="BB29" i="26"/>
  <c r="BC29" i="26"/>
  <c r="BD29" i="26"/>
  <c r="BE29" i="26"/>
  <c r="BF29" i="26"/>
  <c r="BG29" i="26"/>
  <c r="BH29" i="26"/>
  <c r="BI29" i="26"/>
  <c r="BJ29" i="26"/>
  <c r="BK29" i="26"/>
  <c r="BL29" i="26"/>
  <c r="BM29" i="26"/>
  <c r="BN29" i="26"/>
  <c r="BO29" i="26"/>
  <c r="BP29" i="26"/>
  <c r="BQ29" i="26"/>
  <c r="BR29" i="26"/>
  <c r="BS29" i="26"/>
  <c r="BT29" i="26"/>
  <c r="BU29" i="26"/>
  <c r="BV29" i="26"/>
  <c r="BW29" i="26"/>
  <c r="BX29" i="26"/>
  <c r="BY29" i="26"/>
  <c r="BZ29" i="26"/>
  <c r="CA29" i="26"/>
  <c r="CB29" i="26"/>
  <c r="CC29" i="26"/>
  <c r="CD29" i="26"/>
  <c r="H29" i="26"/>
  <c r="I29" i="26"/>
  <c r="J29" i="26"/>
  <c r="K29" i="26"/>
  <c r="L29" i="26"/>
  <c r="M29" i="26"/>
  <c r="N29" i="26"/>
  <c r="O29" i="26"/>
  <c r="P29" i="26"/>
  <c r="Q29" i="26"/>
  <c r="R29" i="26"/>
  <c r="S29" i="26"/>
  <c r="T29" i="26"/>
  <c r="U29" i="26"/>
  <c r="V29" i="26"/>
  <c r="W29" i="26"/>
  <c r="X29" i="26"/>
  <c r="Y29" i="26"/>
  <c r="Z29" i="26"/>
  <c r="AA29" i="26"/>
  <c r="AB29" i="26"/>
  <c r="AC29" i="26"/>
  <c r="AD29" i="26"/>
  <c r="AE29" i="26"/>
  <c r="AF29" i="26"/>
  <c r="AG29" i="26"/>
  <c r="AH29" i="26"/>
  <c r="AI29" i="26"/>
  <c r="AJ29" i="26"/>
  <c r="AK29" i="26"/>
  <c r="AL29" i="26"/>
  <c r="G16" i="34" l="1"/>
  <c r="G14" i="34"/>
  <c r="G15" i="34"/>
  <c r="F17" i="34"/>
  <c r="J40" i="6" s="1"/>
  <c r="F20" i="13"/>
  <c r="H5" i="34"/>
  <c r="G3" i="34"/>
  <c r="H4" i="34"/>
  <c r="E18" i="13"/>
  <c r="F19" i="13"/>
  <c r="H16" i="34" l="1"/>
  <c r="H14" i="34"/>
  <c r="H15" i="34"/>
  <c r="G17" i="34"/>
  <c r="K40" i="6" s="1"/>
  <c r="I5" i="34"/>
  <c r="H3" i="34"/>
  <c r="I4" i="34"/>
  <c r="G19" i="13"/>
  <c r="F18" i="13"/>
  <c r="G20" i="13"/>
  <c r="G9" i="26"/>
  <c r="D25" i="26"/>
  <c r="D21" i="26"/>
  <c r="D17" i="26"/>
  <c r="D13" i="26"/>
  <c r="D9" i="26"/>
  <c r="D5" i="26"/>
  <c r="G5" i="26"/>
  <c r="G4" i="26" s="1"/>
  <c r="I16" i="34" l="1"/>
  <c r="I15" i="34"/>
  <c r="I14" i="34"/>
  <c r="H17" i="34"/>
  <c r="L40" i="6" s="1"/>
  <c r="J5" i="34"/>
  <c r="J4" i="34"/>
  <c r="I3" i="34"/>
  <c r="H9" i="26"/>
  <c r="H5" i="26"/>
  <c r="H20" i="13"/>
  <c r="H19" i="13"/>
  <c r="G18" i="13"/>
  <c r="E5" i="8"/>
  <c r="D10" i="6"/>
  <c r="D9" i="6"/>
  <c r="D8" i="6"/>
  <c r="D7" i="6"/>
  <c r="D6" i="6"/>
  <c r="D5" i="6"/>
  <c r="H10" i="6"/>
  <c r="H9" i="6"/>
  <c r="H6" i="6"/>
  <c r="H25" i="6" s="1"/>
  <c r="H5" i="6"/>
  <c r="H8" i="6" l="1"/>
  <c r="H39" i="6"/>
  <c r="D8" i="34"/>
  <c r="J15" i="34"/>
  <c r="J16" i="34"/>
  <c r="J14" i="34"/>
  <c r="I17" i="34"/>
  <c r="M40" i="6" s="1"/>
  <c r="D27" i="13"/>
  <c r="D10" i="34"/>
  <c r="D30" i="13"/>
  <c r="D12" i="34"/>
  <c r="K5" i="34"/>
  <c r="K4" i="34"/>
  <c r="J3" i="34"/>
  <c r="H38" i="6"/>
  <c r="H7" i="6"/>
  <c r="I19" i="13"/>
  <c r="H18" i="13"/>
  <c r="G17" i="26"/>
  <c r="D24" i="13"/>
  <c r="I20" i="13"/>
  <c r="I5" i="26"/>
  <c r="J5" i="26" s="1"/>
  <c r="K5" i="26" s="1"/>
  <c r="L5" i="26" s="1"/>
  <c r="M5" i="26" s="1"/>
  <c r="N5" i="26" s="1"/>
  <c r="O5" i="26" s="1"/>
  <c r="P5" i="26" s="1"/>
  <c r="Q5" i="26" s="1"/>
  <c r="R5" i="26" s="1"/>
  <c r="S5" i="26" s="1"/>
  <c r="T5" i="26" s="1"/>
  <c r="U5" i="26" s="1"/>
  <c r="V5" i="26" s="1"/>
  <c r="W5" i="26" s="1"/>
  <c r="X5" i="26" s="1"/>
  <c r="Y5" i="26" s="1"/>
  <c r="Z5" i="26" s="1"/>
  <c r="AA5" i="26" s="1"/>
  <c r="AB5" i="26" s="1"/>
  <c r="AC5" i="26" s="1"/>
  <c r="AD5" i="26" s="1"/>
  <c r="AE5" i="26" s="1"/>
  <c r="AF5" i="26" s="1"/>
  <c r="AG5" i="26" s="1"/>
  <c r="AH5" i="26" s="1"/>
  <c r="AI5" i="26" s="1"/>
  <c r="AJ5" i="26" s="1"/>
  <c r="AK5" i="26" s="1"/>
  <c r="AL5" i="26" s="1"/>
  <c r="AM5" i="26" s="1"/>
  <c r="AN5" i="26" s="1"/>
  <c r="AO5" i="26" s="1"/>
  <c r="AP5" i="26" s="1"/>
  <c r="AQ5" i="26" s="1"/>
  <c r="AR5" i="26" s="1"/>
  <c r="AS5" i="26" s="1"/>
  <c r="AT5" i="26" s="1"/>
  <c r="AU5" i="26" s="1"/>
  <c r="AV5" i="26" s="1"/>
  <c r="AW5" i="26" s="1"/>
  <c r="AX5" i="26" s="1"/>
  <c r="AY5" i="26" s="1"/>
  <c r="AZ5" i="26" s="1"/>
  <c r="BA5" i="26" s="1"/>
  <c r="BB5" i="26" s="1"/>
  <c r="BC5" i="26" s="1"/>
  <c r="BD5" i="26" s="1"/>
  <c r="BE5" i="26" s="1"/>
  <c r="BF5" i="26" s="1"/>
  <c r="BG5" i="26" s="1"/>
  <c r="BH5" i="26" s="1"/>
  <c r="BI5" i="26" s="1"/>
  <c r="BJ5" i="26" s="1"/>
  <c r="BK5" i="26" s="1"/>
  <c r="BL5" i="26" s="1"/>
  <c r="BM5" i="26" s="1"/>
  <c r="BN5" i="26" s="1"/>
  <c r="BO5" i="26" s="1"/>
  <c r="BP5" i="26" s="1"/>
  <c r="BQ5" i="26" s="1"/>
  <c r="BR5" i="26" s="1"/>
  <c r="BS5" i="26" s="1"/>
  <c r="BT5" i="26" s="1"/>
  <c r="BU5" i="26" s="1"/>
  <c r="BV5" i="26" s="1"/>
  <c r="BW5" i="26" s="1"/>
  <c r="BX5" i="26" s="1"/>
  <c r="BY5" i="26" s="1"/>
  <c r="BZ5" i="26" s="1"/>
  <c r="H4" i="26"/>
  <c r="I9" i="26"/>
  <c r="I9" i="6"/>
  <c r="G21" i="26"/>
  <c r="I10" i="6"/>
  <c r="G25" i="26"/>
  <c r="H24" i="6"/>
  <c r="H4" i="6"/>
  <c r="H27" i="6"/>
  <c r="H28" i="6"/>
  <c r="H29" i="6"/>
  <c r="H26" i="6"/>
  <c r="BB11" i="6"/>
  <c r="BC11" i="6"/>
  <c r="BD11" i="6"/>
  <c r="BE11" i="6"/>
  <c r="BF11" i="6"/>
  <c r="BG11" i="6"/>
  <c r="BH11" i="6"/>
  <c r="BI11" i="6"/>
  <c r="BJ11" i="6"/>
  <c r="BK11" i="6"/>
  <c r="BL11" i="6"/>
  <c r="BM11" i="6"/>
  <c r="BN11" i="6"/>
  <c r="BO11" i="6"/>
  <c r="BP11" i="6"/>
  <c r="BQ11" i="6"/>
  <c r="BR11" i="6"/>
  <c r="BS11" i="6"/>
  <c r="BT11" i="6"/>
  <c r="BU11" i="6"/>
  <c r="BV11" i="6"/>
  <c r="BW11" i="6"/>
  <c r="BX11" i="6"/>
  <c r="BY11" i="6"/>
  <c r="BZ11" i="6"/>
  <c r="CA11" i="6"/>
  <c r="CB11" i="6"/>
  <c r="CC11" i="6"/>
  <c r="CD11" i="6"/>
  <c r="CE11" i="6"/>
  <c r="CF11" i="6"/>
  <c r="CG11" i="6"/>
  <c r="CH11" i="6"/>
  <c r="CI11" i="6"/>
  <c r="CJ11" i="6"/>
  <c r="CK11" i="6"/>
  <c r="CL11" i="6"/>
  <c r="CM11" i="6"/>
  <c r="CN11" i="6"/>
  <c r="CO11" i="6"/>
  <c r="CP11" i="6"/>
  <c r="CQ11" i="6"/>
  <c r="CR11" i="6"/>
  <c r="CS11" i="6"/>
  <c r="CT11" i="6"/>
  <c r="CU11" i="6"/>
  <c r="CV11" i="6"/>
  <c r="CW11" i="6"/>
  <c r="CX11" i="6"/>
  <c r="CY11" i="6"/>
  <c r="CZ11" i="6"/>
  <c r="DA11" i="6"/>
  <c r="DB11" i="6"/>
  <c r="DC11" i="6"/>
  <c r="DD11" i="6"/>
  <c r="BB12" i="6"/>
  <c r="BC12" i="6"/>
  <c r="BD12" i="6"/>
  <c r="BE12" i="6"/>
  <c r="BF12" i="6"/>
  <c r="BG12" i="6"/>
  <c r="BH12" i="6"/>
  <c r="BI12" i="6"/>
  <c r="BJ12" i="6"/>
  <c r="BK12" i="6"/>
  <c r="BL12" i="6"/>
  <c r="BM12" i="6"/>
  <c r="BN12" i="6"/>
  <c r="BO12" i="6"/>
  <c r="BP12" i="6"/>
  <c r="BQ12" i="6"/>
  <c r="BR12" i="6"/>
  <c r="BS12" i="6"/>
  <c r="BT12" i="6"/>
  <c r="BU12" i="6"/>
  <c r="BV12" i="6"/>
  <c r="BW12" i="6"/>
  <c r="BX12" i="6"/>
  <c r="BY12" i="6"/>
  <c r="BZ12" i="6"/>
  <c r="CA12" i="6"/>
  <c r="CB12" i="6"/>
  <c r="CC12" i="6"/>
  <c r="CD12" i="6"/>
  <c r="CE12" i="6"/>
  <c r="CF12" i="6"/>
  <c r="CG12" i="6"/>
  <c r="CH12" i="6"/>
  <c r="CI12" i="6"/>
  <c r="CJ12" i="6"/>
  <c r="CK12" i="6"/>
  <c r="CL12" i="6"/>
  <c r="CM12" i="6"/>
  <c r="CN12" i="6"/>
  <c r="CO12" i="6"/>
  <c r="CP12" i="6"/>
  <c r="CQ12" i="6"/>
  <c r="CR12" i="6"/>
  <c r="CS12" i="6"/>
  <c r="CT12" i="6"/>
  <c r="CU12" i="6"/>
  <c r="CV12" i="6"/>
  <c r="CW12" i="6"/>
  <c r="CX12" i="6"/>
  <c r="CY12" i="6"/>
  <c r="CZ12" i="6"/>
  <c r="DA12" i="6"/>
  <c r="DB12" i="6"/>
  <c r="DC12" i="6"/>
  <c r="DD12" i="6"/>
  <c r="BB13" i="6"/>
  <c r="BC13" i="6"/>
  <c r="BD13" i="6"/>
  <c r="BE13" i="6"/>
  <c r="BF13" i="6"/>
  <c r="BG13" i="6"/>
  <c r="BH13" i="6"/>
  <c r="BI13" i="6"/>
  <c r="BJ13" i="6"/>
  <c r="BK13" i="6"/>
  <c r="BL13" i="6"/>
  <c r="BM13" i="6"/>
  <c r="BN13" i="6"/>
  <c r="BO13" i="6"/>
  <c r="BP13" i="6"/>
  <c r="BQ13" i="6"/>
  <c r="BR13" i="6"/>
  <c r="BS13" i="6"/>
  <c r="BT13" i="6"/>
  <c r="BU13" i="6"/>
  <c r="BV13" i="6"/>
  <c r="BW13" i="6"/>
  <c r="BX13" i="6"/>
  <c r="BY13" i="6"/>
  <c r="BZ13" i="6"/>
  <c r="CA13" i="6"/>
  <c r="CB13" i="6"/>
  <c r="CC13" i="6"/>
  <c r="CD13" i="6"/>
  <c r="CE13" i="6"/>
  <c r="CF13" i="6"/>
  <c r="CG13" i="6"/>
  <c r="CH13" i="6"/>
  <c r="CI13" i="6"/>
  <c r="CJ13" i="6"/>
  <c r="CK13" i="6"/>
  <c r="CL13" i="6"/>
  <c r="CM13" i="6"/>
  <c r="CN13" i="6"/>
  <c r="CO13" i="6"/>
  <c r="CP13" i="6"/>
  <c r="CQ13" i="6"/>
  <c r="CR13" i="6"/>
  <c r="CS13" i="6"/>
  <c r="CT13" i="6"/>
  <c r="CU13" i="6"/>
  <c r="CV13" i="6"/>
  <c r="CW13" i="6"/>
  <c r="CX13" i="6"/>
  <c r="CY13" i="6"/>
  <c r="CZ13" i="6"/>
  <c r="DA13" i="6"/>
  <c r="DB13" i="6"/>
  <c r="DC13" i="6"/>
  <c r="DD13" i="6"/>
  <c r="BB14" i="6"/>
  <c r="BC14" i="6"/>
  <c r="BD14" i="6"/>
  <c r="BE14" i="6"/>
  <c r="BF14" i="6"/>
  <c r="BG14" i="6"/>
  <c r="BH14" i="6"/>
  <c r="BI14" i="6"/>
  <c r="BJ14" i="6"/>
  <c r="BK14" i="6"/>
  <c r="BL14" i="6"/>
  <c r="BM14" i="6"/>
  <c r="BN14" i="6"/>
  <c r="BO14" i="6"/>
  <c r="BP14" i="6"/>
  <c r="BQ14" i="6"/>
  <c r="BR14" i="6"/>
  <c r="BS14" i="6"/>
  <c r="BT14" i="6"/>
  <c r="BU14" i="6"/>
  <c r="BV14" i="6"/>
  <c r="BW14" i="6"/>
  <c r="BX14" i="6"/>
  <c r="BY14" i="6"/>
  <c r="BZ14" i="6"/>
  <c r="CA14" i="6"/>
  <c r="CB14" i="6"/>
  <c r="CC14" i="6"/>
  <c r="CD14" i="6"/>
  <c r="CE14" i="6"/>
  <c r="CF14" i="6"/>
  <c r="CG14" i="6"/>
  <c r="CH14" i="6"/>
  <c r="CI14" i="6"/>
  <c r="CJ14" i="6"/>
  <c r="CK14" i="6"/>
  <c r="CL14" i="6"/>
  <c r="CM14" i="6"/>
  <c r="CN14" i="6"/>
  <c r="CO14" i="6"/>
  <c r="CP14" i="6"/>
  <c r="CQ14" i="6"/>
  <c r="CR14" i="6"/>
  <c r="CS14" i="6"/>
  <c r="CT14" i="6"/>
  <c r="CU14" i="6"/>
  <c r="CV14" i="6"/>
  <c r="CW14" i="6"/>
  <c r="CX14" i="6"/>
  <c r="CY14" i="6"/>
  <c r="CZ14" i="6"/>
  <c r="DA14" i="6"/>
  <c r="DB14" i="6"/>
  <c r="DC14" i="6"/>
  <c r="DD14" i="6"/>
  <c r="BB15" i="6"/>
  <c r="BC15" i="6"/>
  <c r="BD15" i="6"/>
  <c r="BE15" i="6"/>
  <c r="BF15" i="6"/>
  <c r="BG15" i="6"/>
  <c r="BH15" i="6"/>
  <c r="BI15" i="6"/>
  <c r="BJ15" i="6"/>
  <c r="BK15" i="6"/>
  <c r="BL15" i="6"/>
  <c r="BM15" i="6"/>
  <c r="BN15" i="6"/>
  <c r="BO15" i="6"/>
  <c r="BP15" i="6"/>
  <c r="BQ15" i="6"/>
  <c r="BR15" i="6"/>
  <c r="BS15" i="6"/>
  <c r="BT15" i="6"/>
  <c r="BU15" i="6"/>
  <c r="BV15" i="6"/>
  <c r="BW15" i="6"/>
  <c r="BX15" i="6"/>
  <c r="BY15" i="6"/>
  <c r="BZ15" i="6"/>
  <c r="CA15" i="6"/>
  <c r="CB15" i="6"/>
  <c r="CC15" i="6"/>
  <c r="CD15" i="6"/>
  <c r="CE15" i="6"/>
  <c r="CF15" i="6"/>
  <c r="CG15" i="6"/>
  <c r="CH15" i="6"/>
  <c r="CI15" i="6"/>
  <c r="CJ15" i="6"/>
  <c r="CK15" i="6"/>
  <c r="CL15" i="6"/>
  <c r="CM15" i="6"/>
  <c r="CN15" i="6"/>
  <c r="CO15" i="6"/>
  <c r="CP15" i="6"/>
  <c r="CQ15" i="6"/>
  <c r="CR15" i="6"/>
  <c r="CS15" i="6"/>
  <c r="CT15" i="6"/>
  <c r="CU15" i="6"/>
  <c r="CV15" i="6"/>
  <c r="CW15" i="6"/>
  <c r="CX15" i="6"/>
  <c r="CY15" i="6"/>
  <c r="CZ15" i="6"/>
  <c r="DA15" i="6"/>
  <c r="DB15" i="6"/>
  <c r="DC15" i="6"/>
  <c r="DD15" i="6"/>
  <c r="BB16" i="6"/>
  <c r="BC16" i="6"/>
  <c r="BD16" i="6"/>
  <c r="BE16" i="6"/>
  <c r="BF16" i="6"/>
  <c r="BG16" i="6"/>
  <c r="BH16" i="6"/>
  <c r="BI16" i="6"/>
  <c r="BJ16" i="6"/>
  <c r="BK16" i="6"/>
  <c r="BL16" i="6"/>
  <c r="BM16" i="6"/>
  <c r="BN16" i="6"/>
  <c r="BO16" i="6"/>
  <c r="BP16" i="6"/>
  <c r="BQ16" i="6"/>
  <c r="BR16" i="6"/>
  <c r="BS16" i="6"/>
  <c r="BT16" i="6"/>
  <c r="BU16" i="6"/>
  <c r="BV16" i="6"/>
  <c r="BW16" i="6"/>
  <c r="BX16" i="6"/>
  <c r="BY16" i="6"/>
  <c r="BZ16" i="6"/>
  <c r="CA16" i="6"/>
  <c r="CB16" i="6"/>
  <c r="CC16" i="6"/>
  <c r="CD16" i="6"/>
  <c r="CE16" i="6"/>
  <c r="CF16" i="6"/>
  <c r="CG16" i="6"/>
  <c r="CH16" i="6"/>
  <c r="CI16" i="6"/>
  <c r="CJ16" i="6"/>
  <c r="CK16" i="6"/>
  <c r="CL16" i="6"/>
  <c r="CM16" i="6"/>
  <c r="CN16" i="6"/>
  <c r="CO16" i="6"/>
  <c r="CP16" i="6"/>
  <c r="CQ16" i="6"/>
  <c r="CR16" i="6"/>
  <c r="CS16" i="6"/>
  <c r="CT16" i="6"/>
  <c r="CU16" i="6"/>
  <c r="CV16" i="6"/>
  <c r="CW16" i="6"/>
  <c r="CX16" i="6"/>
  <c r="CY16" i="6"/>
  <c r="CZ16" i="6"/>
  <c r="DA16" i="6"/>
  <c r="DB16" i="6"/>
  <c r="DC16" i="6"/>
  <c r="DD16" i="6"/>
  <c r="CF17" i="6"/>
  <c r="CF45" i="6" s="1"/>
  <c r="CG17" i="6"/>
  <c r="CG45" i="6" s="1"/>
  <c r="CH17" i="6"/>
  <c r="CH45" i="6" s="1"/>
  <c r="CI17" i="6"/>
  <c r="CI45" i="6" s="1"/>
  <c r="CJ17" i="6"/>
  <c r="CJ45" i="6" s="1"/>
  <c r="CK17" i="6"/>
  <c r="CK45" i="6" s="1"/>
  <c r="CL17" i="6"/>
  <c r="CL45" i="6" s="1"/>
  <c r="CM17" i="6"/>
  <c r="CM45" i="6" s="1"/>
  <c r="CN17" i="6"/>
  <c r="CN45" i="6" s="1"/>
  <c r="CO17" i="6"/>
  <c r="CO45" i="6" s="1"/>
  <c r="CP17" i="6"/>
  <c r="CP45" i="6" s="1"/>
  <c r="CQ17" i="6"/>
  <c r="CQ45" i="6" s="1"/>
  <c r="CR17" i="6"/>
  <c r="CR45" i="6" s="1"/>
  <c r="CS17" i="6"/>
  <c r="CS45" i="6" s="1"/>
  <c r="CT17" i="6"/>
  <c r="CT45" i="6" s="1"/>
  <c r="CU17" i="6"/>
  <c r="CU45" i="6" s="1"/>
  <c r="CV17" i="6"/>
  <c r="CV45" i="6" s="1"/>
  <c r="CW17" i="6"/>
  <c r="CW45" i="6" s="1"/>
  <c r="CX17" i="6"/>
  <c r="CX45" i="6" s="1"/>
  <c r="CY17" i="6"/>
  <c r="CY45" i="6" s="1"/>
  <c r="CZ17" i="6"/>
  <c r="CZ45" i="6" s="1"/>
  <c r="DA17" i="6"/>
  <c r="DA45" i="6" s="1"/>
  <c r="DB17" i="6"/>
  <c r="DB45" i="6" s="1"/>
  <c r="DC17" i="6"/>
  <c r="DC45" i="6" s="1"/>
  <c r="DD17" i="6"/>
  <c r="DD45" i="6" s="1"/>
  <c r="E10" i="8"/>
  <c r="B5" i="8"/>
  <c r="I15" i="8"/>
  <c r="K11" i="8"/>
  <c r="K7" i="8"/>
  <c r="K8" i="8" s="1"/>
  <c r="K6" i="8"/>
  <c r="I14" i="8"/>
  <c r="I13" i="8"/>
  <c r="I12" i="8"/>
  <c r="I11" i="8"/>
  <c r="I10" i="8"/>
  <c r="I9" i="8"/>
  <c r="I8" i="8"/>
  <c r="I7" i="8"/>
  <c r="I6" i="8"/>
  <c r="G6" i="8"/>
  <c r="E12" i="34" l="1"/>
  <c r="E10" i="34"/>
  <c r="H30" i="6"/>
  <c r="K16" i="34"/>
  <c r="K15" i="34"/>
  <c r="K14" i="34"/>
  <c r="J17" i="34"/>
  <c r="N40" i="6" s="1"/>
  <c r="G13" i="26"/>
  <c r="D6" i="34"/>
  <c r="D21" i="13"/>
  <c r="L5" i="34"/>
  <c r="L4" i="34"/>
  <c r="K3" i="34"/>
  <c r="J20" i="13"/>
  <c r="J9" i="26"/>
  <c r="K9" i="26" s="1"/>
  <c r="L9" i="26" s="1"/>
  <c r="M9" i="26" s="1"/>
  <c r="N9" i="26" s="1"/>
  <c r="O9" i="26" s="1"/>
  <c r="P9" i="26" s="1"/>
  <c r="Q9" i="26" s="1"/>
  <c r="R9" i="26" s="1"/>
  <c r="S9" i="26" s="1"/>
  <c r="T9" i="26" s="1"/>
  <c r="U9" i="26" s="1"/>
  <c r="V9" i="26" s="1"/>
  <c r="W9" i="26" s="1"/>
  <c r="X9" i="26" s="1"/>
  <c r="Y9" i="26" s="1"/>
  <c r="Z9" i="26" s="1"/>
  <c r="AA9" i="26" s="1"/>
  <c r="AB9" i="26" s="1"/>
  <c r="AC9" i="26" s="1"/>
  <c r="AD9" i="26" s="1"/>
  <c r="AE9" i="26" s="1"/>
  <c r="AF9" i="26" s="1"/>
  <c r="AG9" i="26" s="1"/>
  <c r="AH9" i="26" s="1"/>
  <c r="AI9" i="26" s="1"/>
  <c r="AJ9" i="26" s="1"/>
  <c r="AK9" i="26" s="1"/>
  <c r="AL9" i="26" s="1"/>
  <c r="AM9" i="26" s="1"/>
  <c r="AN9" i="26" s="1"/>
  <c r="AO9" i="26" s="1"/>
  <c r="AP9" i="26" s="1"/>
  <c r="AQ9" i="26" s="1"/>
  <c r="AR9" i="26" s="1"/>
  <c r="AS9" i="26" s="1"/>
  <c r="AT9" i="26" s="1"/>
  <c r="AU9" i="26" s="1"/>
  <c r="AV9" i="26" s="1"/>
  <c r="AW9" i="26" s="1"/>
  <c r="AX9" i="26" s="1"/>
  <c r="AY9" i="26" s="1"/>
  <c r="AZ9" i="26" s="1"/>
  <c r="BA9" i="26" s="1"/>
  <c r="BB9" i="26" s="1"/>
  <c r="BC9" i="26" s="1"/>
  <c r="BD9" i="26" s="1"/>
  <c r="BE9" i="26" s="1"/>
  <c r="BF9" i="26" s="1"/>
  <c r="BG9" i="26" s="1"/>
  <c r="BH9" i="26" s="1"/>
  <c r="BI9" i="26" s="1"/>
  <c r="BJ9" i="26" s="1"/>
  <c r="BK9" i="26" s="1"/>
  <c r="BL9" i="26" s="1"/>
  <c r="BM9" i="26" s="1"/>
  <c r="BN9" i="26" s="1"/>
  <c r="BO9" i="26" s="1"/>
  <c r="BP9" i="26" s="1"/>
  <c r="BQ9" i="26" s="1"/>
  <c r="BR9" i="26" s="1"/>
  <c r="BS9" i="26" s="1"/>
  <c r="BT9" i="26" s="1"/>
  <c r="BU9" i="26" s="1"/>
  <c r="BV9" i="26" s="1"/>
  <c r="BW9" i="26" s="1"/>
  <c r="BX9" i="26" s="1"/>
  <c r="BY9" i="26" s="1"/>
  <c r="BZ9" i="26" s="1"/>
  <c r="CA9" i="26" s="1"/>
  <c r="CB9" i="26" s="1"/>
  <c r="CC9" i="26" s="1"/>
  <c r="CD9" i="26" s="1"/>
  <c r="H25" i="26"/>
  <c r="E30" i="13"/>
  <c r="J19" i="13"/>
  <c r="K19" i="13" s="1"/>
  <c r="L19" i="13" s="1"/>
  <c r="M19" i="13" s="1"/>
  <c r="N19" i="13" s="1"/>
  <c r="O19" i="13" s="1"/>
  <c r="P19" i="13" s="1"/>
  <c r="Q19" i="13" s="1"/>
  <c r="R19" i="13" s="1"/>
  <c r="S19" i="13" s="1"/>
  <c r="T19" i="13" s="1"/>
  <c r="U19" i="13" s="1"/>
  <c r="V19" i="13" s="1"/>
  <c r="W19" i="13" s="1"/>
  <c r="X19" i="13" s="1"/>
  <c r="Y19" i="13" s="1"/>
  <c r="Z19" i="13" s="1"/>
  <c r="AA19" i="13" s="1"/>
  <c r="AB19" i="13" s="1"/>
  <c r="AC19" i="13" s="1"/>
  <c r="AD19" i="13" s="1"/>
  <c r="AE19" i="13" s="1"/>
  <c r="AF19" i="13" s="1"/>
  <c r="AG19" i="13" s="1"/>
  <c r="AH19" i="13" s="1"/>
  <c r="AI19" i="13" s="1"/>
  <c r="AJ19" i="13" s="1"/>
  <c r="AK19" i="13" s="1"/>
  <c r="AL19" i="13" s="1"/>
  <c r="AM19" i="13" s="1"/>
  <c r="AN19" i="13" s="1"/>
  <c r="AO19" i="13" s="1"/>
  <c r="AP19" i="13" s="1"/>
  <c r="AQ19" i="13" s="1"/>
  <c r="AR19" i="13" s="1"/>
  <c r="AS19" i="13" s="1"/>
  <c r="AT19" i="13" s="1"/>
  <c r="AU19" i="13" s="1"/>
  <c r="AV19" i="13" s="1"/>
  <c r="AW19" i="13" s="1"/>
  <c r="AX19" i="13" s="1"/>
  <c r="AY19" i="13" s="1"/>
  <c r="AZ19" i="13" s="1"/>
  <c r="BA19" i="13" s="1"/>
  <c r="BB19" i="13" s="1"/>
  <c r="BC19" i="13" s="1"/>
  <c r="BD19" i="13" s="1"/>
  <c r="BE19" i="13" s="1"/>
  <c r="BF19" i="13" s="1"/>
  <c r="BG19" i="13" s="1"/>
  <c r="I18" i="13"/>
  <c r="J9" i="6"/>
  <c r="E27" i="13"/>
  <c r="CA5" i="26"/>
  <c r="CB5" i="26" s="1"/>
  <c r="CC5" i="26" s="1"/>
  <c r="CD5" i="26" s="1"/>
  <c r="BZ4" i="26"/>
  <c r="J10" i="6"/>
  <c r="H21" i="26"/>
  <c r="K13" i="8"/>
  <c r="K10" i="8"/>
  <c r="K9" i="8"/>
  <c r="F12" i="34" l="1"/>
  <c r="L14" i="34"/>
  <c r="L16" i="34"/>
  <c r="L15" i="34"/>
  <c r="K17" i="34"/>
  <c r="O40" i="6" s="1"/>
  <c r="F27" i="13"/>
  <c r="F10" i="34"/>
  <c r="M5" i="34"/>
  <c r="L3" i="34"/>
  <c r="M4" i="34"/>
  <c r="I21" i="26"/>
  <c r="K9" i="6"/>
  <c r="J18" i="13"/>
  <c r="K18" i="13" s="1"/>
  <c r="L18" i="13" s="1"/>
  <c r="M18" i="13" s="1"/>
  <c r="N18" i="13" s="1"/>
  <c r="O18" i="13" s="1"/>
  <c r="P18" i="13" s="1"/>
  <c r="Q18" i="13" s="1"/>
  <c r="R18" i="13" s="1"/>
  <c r="S18" i="13" s="1"/>
  <c r="T18" i="13" s="1"/>
  <c r="U18" i="13" s="1"/>
  <c r="V18" i="13" s="1"/>
  <c r="W18" i="13" s="1"/>
  <c r="X18" i="13" s="1"/>
  <c r="Y18" i="13" s="1"/>
  <c r="Z18" i="13" s="1"/>
  <c r="AA18" i="13" s="1"/>
  <c r="AB18" i="13" s="1"/>
  <c r="AC18" i="13" s="1"/>
  <c r="AD18" i="13" s="1"/>
  <c r="AE18" i="13" s="1"/>
  <c r="AF18" i="13" s="1"/>
  <c r="AG18" i="13" s="1"/>
  <c r="AH18" i="13" s="1"/>
  <c r="AI18" i="13" s="1"/>
  <c r="AJ18" i="13" s="1"/>
  <c r="AK18" i="13" s="1"/>
  <c r="AL18" i="13" s="1"/>
  <c r="AM18" i="13" s="1"/>
  <c r="AN18" i="13" s="1"/>
  <c r="AO18" i="13" s="1"/>
  <c r="AP18" i="13" s="1"/>
  <c r="AQ18" i="13" s="1"/>
  <c r="AR18" i="13" s="1"/>
  <c r="AS18" i="13" s="1"/>
  <c r="AT18" i="13" s="1"/>
  <c r="AU18" i="13" s="1"/>
  <c r="AV18" i="13" s="1"/>
  <c r="AW18" i="13" s="1"/>
  <c r="AX18" i="13" s="1"/>
  <c r="AY18" i="13" s="1"/>
  <c r="AZ18" i="13" s="1"/>
  <c r="BA18" i="13" s="1"/>
  <c r="BB18" i="13" s="1"/>
  <c r="BC18" i="13" s="1"/>
  <c r="BD18" i="13" s="1"/>
  <c r="BE18" i="13" s="1"/>
  <c r="BF18" i="13" s="1"/>
  <c r="BG18" i="13" s="1"/>
  <c r="K10" i="6"/>
  <c r="F30" i="13"/>
  <c r="K20" i="13"/>
  <c r="L20" i="13" s="1"/>
  <c r="M20" i="13" s="1"/>
  <c r="N20" i="13" s="1"/>
  <c r="O20" i="13" s="1"/>
  <c r="P20" i="13" s="1"/>
  <c r="Q20" i="13" s="1"/>
  <c r="R20" i="13" s="1"/>
  <c r="S20" i="13" s="1"/>
  <c r="T20" i="13" s="1"/>
  <c r="U20" i="13" s="1"/>
  <c r="V20" i="13" s="1"/>
  <c r="W20" i="13" s="1"/>
  <c r="X20" i="13" s="1"/>
  <c r="Y20" i="13" s="1"/>
  <c r="Z20" i="13" s="1"/>
  <c r="AA20" i="13" s="1"/>
  <c r="AB20" i="13" s="1"/>
  <c r="AC20" i="13" s="1"/>
  <c r="AD20" i="13" s="1"/>
  <c r="AE20" i="13" s="1"/>
  <c r="AF20" i="13" s="1"/>
  <c r="AG20" i="13" s="1"/>
  <c r="AH20" i="13" s="1"/>
  <c r="AI20" i="13" s="1"/>
  <c r="AJ20" i="13" s="1"/>
  <c r="AK20" i="13" s="1"/>
  <c r="AL20" i="13" s="1"/>
  <c r="AM20" i="13" s="1"/>
  <c r="AN20" i="13" s="1"/>
  <c r="AO20" i="13" s="1"/>
  <c r="AP20" i="13" s="1"/>
  <c r="AQ20" i="13" s="1"/>
  <c r="AR20" i="13" s="1"/>
  <c r="AS20" i="13" s="1"/>
  <c r="AT20" i="13" s="1"/>
  <c r="AU20" i="13" s="1"/>
  <c r="AV20" i="13" s="1"/>
  <c r="AW20" i="13" s="1"/>
  <c r="AX20" i="13" s="1"/>
  <c r="AY20" i="13" s="1"/>
  <c r="AZ20" i="13" s="1"/>
  <c r="BA20" i="13" s="1"/>
  <c r="BB20" i="13" s="1"/>
  <c r="BC20" i="13" s="1"/>
  <c r="BD20" i="13" s="1"/>
  <c r="BE20" i="13" s="1"/>
  <c r="BF20" i="13" s="1"/>
  <c r="BG20" i="13" s="1"/>
  <c r="I25" i="26"/>
  <c r="K12" i="8"/>
  <c r="K14" i="8" s="1"/>
  <c r="M14" i="34" l="1"/>
  <c r="M16" i="34"/>
  <c r="M15" i="34"/>
  <c r="L17" i="34"/>
  <c r="P40" i="6" s="1"/>
  <c r="G30" i="13"/>
  <c r="G12" i="34"/>
  <c r="G27" i="13"/>
  <c r="G10" i="34"/>
  <c r="N5" i="34"/>
  <c r="M3" i="34"/>
  <c r="N4" i="34"/>
  <c r="L9" i="6"/>
  <c r="J21" i="26"/>
  <c r="L10" i="6"/>
  <c r="J25" i="26"/>
  <c r="G8" i="8"/>
  <c r="N14" i="34" l="1"/>
  <c r="N16" i="34"/>
  <c r="N15" i="34"/>
  <c r="M17" i="34"/>
  <c r="Q40" i="6" s="1"/>
  <c r="H30" i="13"/>
  <c r="H12" i="34"/>
  <c r="H27" i="13"/>
  <c r="H10" i="34"/>
  <c r="O5" i="34"/>
  <c r="N3" i="34"/>
  <c r="O4" i="34"/>
  <c r="K21" i="26"/>
  <c r="M9" i="6"/>
  <c r="K25" i="26"/>
  <c r="M10" i="6"/>
  <c r="F5" i="8"/>
  <c r="D5" i="8"/>
  <c r="C5" i="8"/>
  <c r="B6" i="32"/>
  <c r="C15" i="32"/>
  <c r="C14" i="32"/>
  <c r="C13" i="32"/>
  <c r="E11" i="32"/>
  <c r="E10" i="32"/>
  <c r="E9" i="32"/>
  <c r="E8" i="32"/>
  <c r="C10" i="32"/>
  <c r="C11" i="32"/>
  <c r="C12" i="32"/>
  <c r="C9" i="32"/>
  <c r="C8" i="32"/>
  <c r="L10" i="31"/>
  <c r="H18" i="31"/>
  <c r="H11" i="31"/>
  <c r="F50" i="6" s="1"/>
  <c r="O15" i="34" l="1"/>
  <c r="O14" i="34"/>
  <c r="O16" i="34"/>
  <c r="N17" i="34"/>
  <c r="R40" i="6" s="1"/>
  <c r="I30" i="13"/>
  <c r="I12" i="34"/>
  <c r="I27" i="13"/>
  <c r="I10" i="34"/>
  <c r="P5" i="34"/>
  <c r="P4" i="34"/>
  <c r="O3" i="34"/>
  <c r="L21" i="26"/>
  <c r="N9" i="6"/>
  <c r="L25" i="26"/>
  <c r="N10" i="6"/>
  <c r="I5" i="6"/>
  <c r="I39" i="6" s="1"/>
  <c r="I6" i="6"/>
  <c r="I25" i="6" s="1"/>
  <c r="C17" i="32"/>
  <c r="E12" i="32"/>
  <c r="A19" i="12"/>
  <c r="A20" i="12"/>
  <c r="A21" i="12"/>
  <c r="C11" i="12" s="1"/>
  <c r="A22" i="12"/>
  <c r="C12" i="12" s="1"/>
  <c r="C8" i="12"/>
  <c r="A24" i="22"/>
  <c r="I14" i="22" s="1"/>
  <c r="A23" i="22"/>
  <c r="I13" i="22" s="1"/>
  <c r="O13" i="22" s="1"/>
  <c r="A22" i="22"/>
  <c r="I12" i="22" s="1"/>
  <c r="O12" i="22" s="1"/>
  <c r="I11" i="22"/>
  <c r="I11" i="7"/>
  <c r="D22" i="10" s="1"/>
  <c r="N12" i="22" l="1"/>
  <c r="N13" i="22"/>
  <c r="O11" i="22"/>
  <c r="P15" i="34"/>
  <c r="P14" i="34"/>
  <c r="P16" i="34"/>
  <c r="O17" i="34"/>
  <c r="S40" i="6" s="1"/>
  <c r="J27" i="13"/>
  <c r="J10" i="34"/>
  <c r="J30" i="13"/>
  <c r="J12" i="34"/>
  <c r="Q5" i="34"/>
  <c r="P3" i="34"/>
  <c r="Q4" i="34"/>
  <c r="M21" i="26"/>
  <c r="O9" i="6"/>
  <c r="I38" i="6"/>
  <c r="I8" i="6"/>
  <c r="O10" i="6"/>
  <c r="M25" i="26"/>
  <c r="O11" i="7"/>
  <c r="I24" i="6"/>
  <c r="I7" i="6"/>
  <c r="I28" i="6"/>
  <c r="I29" i="6"/>
  <c r="I27" i="6"/>
  <c r="I4" i="6"/>
  <c r="I26" i="6"/>
  <c r="J6" i="6"/>
  <c r="J25" i="6" s="1"/>
  <c r="J5" i="6"/>
  <c r="J39" i="6" s="1"/>
  <c r="N14" i="22"/>
  <c r="O14" i="22"/>
  <c r="E15" i="32"/>
  <c r="E17" i="32" s="1"/>
  <c r="E19" i="32" s="1"/>
  <c r="E6" i="34" l="1"/>
  <c r="E8" i="34"/>
  <c r="I30" i="6"/>
  <c r="P17" i="34"/>
  <c r="T40" i="6" s="1"/>
  <c r="Q15" i="34"/>
  <c r="Q14" i="34"/>
  <c r="Q16" i="34"/>
  <c r="K27" i="13"/>
  <c r="K10" i="34"/>
  <c r="K30" i="13"/>
  <c r="K12" i="34"/>
  <c r="R5" i="34"/>
  <c r="Q3" i="34"/>
  <c r="R4" i="34"/>
  <c r="P9" i="6"/>
  <c r="N21" i="26"/>
  <c r="N25" i="26"/>
  <c r="P10" i="6"/>
  <c r="J38" i="6"/>
  <c r="J8" i="6"/>
  <c r="H17" i="26"/>
  <c r="E24" i="13"/>
  <c r="H13" i="26"/>
  <c r="E21" i="13"/>
  <c r="J24" i="6"/>
  <c r="J7" i="6"/>
  <c r="J27" i="6"/>
  <c r="J29" i="6"/>
  <c r="J28" i="6"/>
  <c r="J26" i="6"/>
  <c r="J4" i="6"/>
  <c r="K5" i="6"/>
  <c r="K39" i="6" s="1"/>
  <c r="K6" i="6"/>
  <c r="K25" i="6" s="1"/>
  <c r="C13" i="12"/>
  <c r="H34" i="6"/>
  <c r="F24" i="7"/>
  <c r="N11" i="6"/>
  <c r="O11" i="6"/>
  <c r="P11" i="6"/>
  <c r="Q11" i="6"/>
  <c r="R11" i="6"/>
  <c r="S11" i="6"/>
  <c r="T11" i="6"/>
  <c r="U11" i="6"/>
  <c r="V11" i="6"/>
  <c r="W11" i="6"/>
  <c r="X11" i="6"/>
  <c r="Y11" i="6"/>
  <c r="Z11" i="6"/>
  <c r="AA11" i="6"/>
  <c r="AB11" i="6"/>
  <c r="AC11" i="6"/>
  <c r="AD11" i="6"/>
  <c r="AE11" i="6"/>
  <c r="AF11" i="6"/>
  <c r="AG11" i="6"/>
  <c r="AH11" i="6"/>
  <c r="AI11" i="6"/>
  <c r="AJ11" i="6"/>
  <c r="AK11" i="6"/>
  <c r="AL11" i="6"/>
  <c r="AM11" i="6"/>
  <c r="AN11" i="6"/>
  <c r="AO11" i="6"/>
  <c r="AP11" i="6"/>
  <c r="AQ11" i="6"/>
  <c r="AR11" i="6"/>
  <c r="AS11" i="6"/>
  <c r="AT11" i="6"/>
  <c r="AU11" i="6"/>
  <c r="AV11" i="6"/>
  <c r="AW11" i="6"/>
  <c r="AX11" i="6"/>
  <c r="AY11" i="6"/>
  <c r="AZ11" i="6"/>
  <c r="BA11" i="6"/>
  <c r="N12" i="6"/>
  <c r="O12" i="6"/>
  <c r="P12" i="6"/>
  <c r="Q12" i="6"/>
  <c r="R12" i="6"/>
  <c r="S12" i="6"/>
  <c r="T12" i="6"/>
  <c r="U12" i="6"/>
  <c r="V12" i="6"/>
  <c r="W12" i="6"/>
  <c r="X12" i="6"/>
  <c r="Y12" i="6"/>
  <c r="Z12" i="6"/>
  <c r="AA12" i="6"/>
  <c r="AB12" i="6"/>
  <c r="AC12" i="6"/>
  <c r="AD12" i="6"/>
  <c r="AE12" i="6"/>
  <c r="AF12" i="6"/>
  <c r="AG12" i="6"/>
  <c r="AH12" i="6"/>
  <c r="AI12" i="6"/>
  <c r="AJ12" i="6"/>
  <c r="AK12" i="6"/>
  <c r="AL12" i="6"/>
  <c r="AM12" i="6"/>
  <c r="AN12" i="6"/>
  <c r="AO12" i="6"/>
  <c r="AP12" i="6"/>
  <c r="AQ12" i="6"/>
  <c r="AR12" i="6"/>
  <c r="AS12" i="6"/>
  <c r="AT12" i="6"/>
  <c r="AU12" i="6"/>
  <c r="AV12" i="6"/>
  <c r="AW12" i="6"/>
  <c r="AX12" i="6"/>
  <c r="AY12" i="6"/>
  <c r="AZ12" i="6"/>
  <c r="BA12" i="6"/>
  <c r="N13" i="6"/>
  <c r="O13" i="6"/>
  <c r="P13" i="6"/>
  <c r="Q13" i="6"/>
  <c r="R13" i="6"/>
  <c r="S13" i="6"/>
  <c r="T13" i="6"/>
  <c r="U13" i="6"/>
  <c r="V13" i="6"/>
  <c r="W13" i="6"/>
  <c r="X13" i="6"/>
  <c r="Y13" i="6"/>
  <c r="Z13" i="6"/>
  <c r="AA13" i="6"/>
  <c r="AB13" i="6"/>
  <c r="AC13" i="6"/>
  <c r="AD13" i="6"/>
  <c r="AE13" i="6"/>
  <c r="AF13" i="6"/>
  <c r="AG13" i="6"/>
  <c r="AH13" i="6"/>
  <c r="AI13" i="6"/>
  <c r="AJ13" i="6"/>
  <c r="AK13" i="6"/>
  <c r="AL13" i="6"/>
  <c r="AM13" i="6"/>
  <c r="AN13" i="6"/>
  <c r="AO13" i="6"/>
  <c r="AP13" i="6"/>
  <c r="AQ13" i="6"/>
  <c r="AR13" i="6"/>
  <c r="AS13" i="6"/>
  <c r="AT13" i="6"/>
  <c r="AU13" i="6"/>
  <c r="AV13" i="6"/>
  <c r="AW13" i="6"/>
  <c r="AX13" i="6"/>
  <c r="AY13" i="6"/>
  <c r="AZ13" i="6"/>
  <c r="BA13" i="6"/>
  <c r="N14" i="6"/>
  <c r="O14" i="6"/>
  <c r="P14" i="6"/>
  <c r="Q14" i="6"/>
  <c r="R14" i="6"/>
  <c r="S14" i="6"/>
  <c r="T14" i="6"/>
  <c r="U14" i="6"/>
  <c r="V14" i="6"/>
  <c r="W14" i="6"/>
  <c r="X14" i="6"/>
  <c r="Y14" i="6"/>
  <c r="Z14" i="6"/>
  <c r="AA14" i="6"/>
  <c r="AB14" i="6"/>
  <c r="AC14" i="6"/>
  <c r="AD14" i="6"/>
  <c r="AE14" i="6"/>
  <c r="AF14" i="6"/>
  <c r="AG14" i="6"/>
  <c r="AH14" i="6"/>
  <c r="AI14" i="6"/>
  <c r="AJ14" i="6"/>
  <c r="AK14" i="6"/>
  <c r="AL14" i="6"/>
  <c r="AM14" i="6"/>
  <c r="AN14" i="6"/>
  <c r="AO14" i="6"/>
  <c r="AP14" i="6"/>
  <c r="AQ14" i="6"/>
  <c r="AR14" i="6"/>
  <c r="AS14" i="6"/>
  <c r="AT14" i="6"/>
  <c r="AU14" i="6"/>
  <c r="AV14" i="6"/>
  <c r="AW14" i="6"/>
  <c r="AX14" i="6"/>
  <c r="AY14" i="6"/>
  <c r="AZ14" i="6"/>
  <c r="BA14" i="6"/>
  <c r="N15" i="6"/>
  <c r="O15" i="6"/>
  <c r="P15" i="6"/>
  <c r="Q15" i="6"/>
  <c r="R15" i="6"/>
  <c r="S15" i="6"/>
  <c r="T15" i="6"/>
  <c r="U15" i="6"/>
  <c r="V15" i="6"/>
  <c r="W15" i="6"/>
  <c r="X15" i="6"/>
  <c r="Y15" i="6"/>
  <c r="Z15" i="6"/>
  <c r="AA15" i="6"/>
  <c r="AB15" i="6"/>
  <c r="AC15" i="6"/>
  <c r="AD15" i="6"/>
  <c r="AE15" i="6"/>
  <c r="AF15" i="6"/>
  <c r="AG15" i="6"/>
  <c r="AH15" i="6"/>
  <c r="AI15" i="6"/>
  <c r="AJ15" i="6"/>
  <c r="AK15" i="6"/>
  <c r="AL15" i="6"/>
  <c r="AM15" i="6"/>
  <c r="AN15" i="6"/>
  <c r="AO15" i="6"/>
  <c r="AP15" i="6"/>
  <c r="AQ15" i="6"/>
  <c r="AR15" i="6"/>
  <c r="AS15" i="6"/>
  <c r="AT15" i="6"/>
  <c r="AU15" i="6"/>
  <c r="AV15" i="6"/>
  <c r="AW15" i="6"/>
  <c r="AX15" i="6"/>
  <c r="AY15" i="6"/>
  <c r="AZ15" i="6"/>
  <c r="BA15" i="6"/>
  <c r="N16" i="6"/>
  <c r="O16" i="6"/>
  <c r="P16" i="6"/>
  <c r="Q16" i="6"/>
  <c r="R16" i="6"/>
  <c r="S16" i="6"/>
  <c r="T16" i="6"/>
  <c r="U16" i="6"/>
  <c r="V16" i="6"/>
  <c r="W16" i="6"/>
  <c r="X16" i="6"/>
  <c r="Y16" i="6"/>
  <c r="Z16" i="6"/>
  <c r="AA16" i="6"/>
  <c r="AB16" i="6"/>
  <c r="AC16" i="6"/>
  <c r="AD16" i="6"/>
  <c r="AE16" i="6"/>
  <c r="AF16" i="6"/>
  <c r="AG16" i="6"/>
  <c r="AH16" i="6"/>
  <c r="AI16" i="6"/>
  <c r="AJ16" i="6"/>
  <c r="AK16" i="6"/>
  <c r="AL16" i="6"/>
  <c r="AM16" i="6"/>
  <c r="AN16" i="6"/>
  <c r="AO16" i="6"/>
  <c r="AP16" i="6"/>
  <c r="AQ16" i="6"/>
  <c r="AR16" i="6"/>
  <c r="AS16" i="6"/>
  <c r="AT16" i="6"/>
  <c r="AU16" i="6"/>
  <c r="AV16" i="6"/>
  <c r="AW16" i="6"/>
  <c r="AX16" i="6"/>
  <c r="AY16" i="6"/>
  <c r="AZ16" i="6"/>
  <c r="BA16" i="6"/>
  <c r="I11" i="6"/>
  <c r="J11" i="6"/>
  <c r="K11" i="6"/>
  <c r="L11" i="6"/>
  <c r="M11" i="6"/>
  <c r="I12" i="6"/>
  <c r="J12" i="6"/>
  <c r="K12" i="6"/>
  <c r="L12" i="6"/>
  <c r="M12" i="6"/>
  <c r="I13" i="6"/>
  <c r="J13" i="6"/>
  <c r="K13" i="6"/>
  <c r="L13" i="6"/>
  <c r="M13" i="6"/>
  <c r="I14" i="6"/>
  <c r="J14" i="6"/>
  <c r="K14" i="6"/>
  <c r="L14" i="6"/>
  <c r="M14" i="6"/>
  <c r="I15" i="6"/>
  <c r="J15" i="6"/>
  <c r="K15" i="6"/>
  <c r="L15" i="6"/>
  <c r="M15" i="6"/>
  <c r="I16" i="6"/>
  <c r="J16" i="6"/>
  <c r="K16" i="6"/>
  <c r="L16" i="6"/>
  <c r="M16" i="6"/>
  <c r="H16" i="6"/>
  <c r="H15" i="6"/>
  <c r="H14" i="6"/>
  <c r="H13" i="6"/>
  <c r="H12" i="6"/>
  <c r="H11" i="6"/>
  <c r="J17" i="6"/>
  <c r="J45" i="6" s="1"/>
  <c r="K17" i="6"/>
  <c r="K45" i="6" s="1"/>
  <c r="L17" i="6"/>
  <c r="L45" i="6" s="1"/>
  <c r="M17" i="6"/>
  <c r="M45" i="6" s="1"/>
  <c r="N17" i="6"/>
  <c r="N45" i="6" s="1"/>
  <c r="O17" i="6"/>
  <c r="O45" i="6" s="1"/>
  <c r="P17" i="6"/>
  <c r="P45" i="6" s="1"/>
  <c r="Q17" i="6"/>
  <c r="Q45" i="6" s="1"/>
  <c r="R17" i="6"/>
  <c r="R45" i="6" s="1"/>
  <c r="S17" i="6"/>
  <c r="S45" i="6" s="1"/>
  <c r="T17" i="6"/>
  <c r="T45" i="6" s="1"/>
  <c r="U17" i="6"/>
  <c r="U45" i="6" s="1"/>
  <c r="V17" i="6"/>
  <c r="V45" i="6" s="1"/>
  <c r="W17" i="6"/>
  <c r="W45" i="6" s="1"/>
  <c r="X17" i="6"/>
  <c r="X45" i="6" s="1"/>
  <c r="Y17" i="6"/>
  <c r="Y45" i="6" s="1"/>
  <c r="Z17" i="6"/>
  <c r="Z45" i="6" s="1"/>
  <c r="AA17" i="6"/>
  <c r="AA45" i="6" s="1"/>
  <c r="AB17" i="6"/>
  <c r="AB45" i="6" s="1"/>
  <c r="AC17" i="6"/>
  <c r="AC45" i="6" s="1"/>
  <c r="AD17" i="6"/>
  <c r="AD45" i="6" s="1"/>
  <c r="AE17" i="6"/>
  <c r="AE45" i="6" s="1"/>
  <c r="AF17" i="6"/>
  <c r="AF45" i="6" s="1"/>
  <c r="AG17" i="6"/>
  <c r="AG45" i="6" s="1"/>
  <c r="AH17" i="6"/>
  <c r="AH45" i="6" s="1"/>
  <c r="AI17" i="6"/>
  <c r="AI45" i="6" s="1"/>
  <c r="AJ17" i="6"/>
  <c r="AJ45" i="6" s="1"/>
  <c r="AK17" i="6"/>
  <c r="AK45" i="6" s="1"/>
  <c r="AL17" i="6"/>
  <c r="AL45" i="6" s="1"/>
  <c r="AM17" i="6"/>
  <c r="AM45" i="6" s="1"/>
  <c r="AN17" i="6"/>
  <c r="AN45" i="6" s="1"/>
  <c r="AO17" i="6"/>
  <c r="AO45" i="6" s="1"/>
  <c r="AP17" i="6"/>
  <c r="AP45" i="6" s="1"/>
  <c r="AQ17" i="6"/>
  <c r="AQ45" i="6" s="1"/>
  <c r="AR17" i="6"/>
  <c r="AR45" i="6" s="1"/>
  <c r="AS17" i="6"/>
  <c r="AS45" i="6" s="1"/>
  <c r="AT17" i="6"/>
  <c r="AT45" i="6" s="1"/>
  <c r="AU17" i="6"/>
  <c r="AU45" i="6" s="1"/>
  <c r="AV17" i="6"/>
  <c r="AV45" i="6" s="1"/>
  <c r="AW17" i="6"/>
  <c r="AW45" i="6" s="1"/>
  <c r="AX17" i="6"/>
  <c r="AX45" i="6" s="1"/>
  <c r="AY17" i="6"/>
  <c r="AY45" i="6" s="1"/>
  <c r="AZ17" i="6"/>
  <c r="AZ45" i="6" s="1"/>
  <c r="BA17" i="6"/>
  <c r="BA45" i="6" s="1"/>
  <c r="BB17" i="6"/>
  <c r="BB45" i="6" s="1"/>
  <c r="BC17" i="6"/>
  <c r="BC45" i="6" s="1"/>
  <c r="BD17" i="6"/>
  <c r="BD45" i="6" s="1"/>
  <c r="BE17" i="6"/>
  <c r="BE45" i="6" s="1"/>
  <c r="BF17" i="6"/>
  <c r="BF45" i="6" s="1"/>
  <c r="BG17" i="6"/>
  <c r="BG45" i="6" s="1"/>
  <c r="BH17" i="6"/>
  <c r="BH45" i="6" s="1"/>
  <c r="BI17" i="6"/>
  <c r="BI45" i="6" s="1"/>
  <c r="BJ17" i="6"/>
  <c r="BJ45" i="6" s="1"/>
  <c r="BK17" i="6"/>
  <c r="BK45" i="6" s="1"/>
  <c r="BL17" i="6"/>
  <c r="BL45" i="6" s="1"/>
  <c r="BM17" i="6"/>
  <c r="BM45" i="6" s="1"/>
  <c r="BN17" i="6"/>
  <c r="BN45" i="6" s="1"/>
  <c r="BO17" i="6"/>
  <c r="BO45" i="6" s="1"/>
  <c r="BP17" i="6"/>
  <c r="BP45" i="6" s="1"/>
  <c r="BQ17" i="6"/>
  <c r="BQ45" i="6" s="1"/>
  <c r="BR17" i="6"/>
  <c r="BR45" i="6" s="1"/>
  <c r="BS17" i="6"/>
  <c r="BS45" i="6" s="1"/>
  <c r="BT17" i="6"/>
  <c r="BT45" i="6" s="1"/>
  <c r="BU17" i="6"/>
  <c r="BU45" i="6" s="1"/>
  <c r="BV17" i="6"/>
  <c r="BV45" i="6" s="1"/>
  <c r="BW17" i="6"/>
  <c r="BW45" i="6" s="1"/>
  <c r="BX17" i="6"/>
  <c r="BX45" i="6" s="1"/>
  <c r="BY17" i="6"/>
  <c r="BY45" i="6" s="1"/>
  <c r="BZ17" i="6"/>
  <c r="BZ45" i="6" s="1"/>
  <c r="CA17" i="6"/>
  <c r="CA45" i="6" s="1"/>
  <c r="CB17" i="6"/>
  <c r="CB45" i="6" s="1"/>
  <c r="CC17" i="6"/>
  <c r="CC45" i="6" s="1"/>
  <c r="CD17" i="6"/>
  <c r="CD45" i="6" s="1"/>
  <c r="CE17" i="6"/>
  <c r="CE45" i="6" s="1"/>
  <c r="I17" i="6"/>
  <c r="I45" i="6" s="1"/>
  <c r="I48" i="6" s="1"/>
  <c r="H17" i="6"/>
  <c r="H45" i="6" s="1"/>
  <c r="H48" i="6" s="1"/>
  <c r="F8" i="34" l="1"/>
  <c r="F6" i="34"/>
  <c r="J30" i="6"/>
  <c r="R15" i="34"/>
  <c r="R14" i="34"/>
  <c r="R16" i="34"/>
  <c r="Q17" i="34"/>
  <c r="U40" i="6" s="1"/>
  <c r="L27" i="13"/>
  <c r="L10" i="34"/>
  <c r="L30" i="13"/>
  <c r="L12" i="34"/>
  <c r="S5" i="34"/>
  <c r="R3" i="34"/>
  <c r="S4" i="34"/>
  <c r="J48" i="6"/>
  <c r="O21" i="26"/>
  <c r="Q9" i="6"/>
  <c r="O25" i="26"/>
  <c r="Q10" i="6"/>
  <c r="K38" i="6"/>
  <c r="K8" i="6"/>
  <c r="I17" i="26"/>
  <c r="F24" i="13"/>
  <c r="I13" i="26"/>
  <c r="F21" i="13"/>
  <c r="K24" i="6"/>
  <c r="K7" i="6"/>
  <c r="N11" i="7"/>
  <c r="J18" i="6" s="1"/>
  <c r="K28" i="6"/>
  <c r="K29" i="6"/>
  <c r="K27" i="6"/>
  <c r="K26" i="6"/>
  <c r="K4" i="6"/>
  <c r="L6" i="6"/>
  <c r="L25" i="6" s="1"/>
  <c r="L5" i="6"/>
  <c r="L39" i="6" s="1"/>
  <c r="E19" i="29"/>
  <c r="E18" i="29"/>
  <c r="D7" i="11"/>
  <c r="C7" i="11"/>
  <c r="D3" i="11"/>
  <c r="C3" i="11"/>
  <c r="D7" i="10"/>
  <c r="C7" i="10"/>
  <c r="D3" i="10"/>
  <c r="C3" i="10"/>
  <c r="C7" i="23"/>
  <c r="C9" i="23" s="1"/>
  <c r="C15" i="23" s="1"/>
  <c r="G8" i="34" l="1"/>
  <c r="G6" i="34"/>
  <c r="K30" i="6"/>
  <c r="R17" i="34"/>
  <c r="V40" i="6" s="1"/>
  <c r="S16" i="34"/>
  <c r="S14" i="34"/>
  <c r="S15" i="34"/>
  <c r="M27" i="13"/>
  <c r="M10" i="34"/>
  <c r="M30" i="13"/>
  <c r="M12" i="34"/>
  <c r="T5" i="34"/>
  <c r="S3" i="34"/>
  <c r="T4" i="34"/>
  <c r="K48" i="6"/>
  <c r="R9" i="6"/>
  <c r="P21" i="26"/>
  <c r="P25" i="26"/>
  <c r="R10" i="6"/>
  <c r="L38" i="6"/>
  <c r="L8" i="6"/>
  <c r="G24" i="13"/>
  <c r="J17" i="26"/>
  <c r="J13" i="26"/>
  <c r="G21" i="13"/>
  <c r="I4" i="26"/>
  <c r="L24" i="6"/>
  <c r="L7" i="6"/>
  <c r="I18" i="6"/>
  <c r="K18" i="6"/>
  <c r="H18" i="6"/>
  <c r="L27" i="6"/>
  <c r="L28" i="6"/>
  <c r="L29" i="6"/>
  <c r="L26" i="6"/>
  <c r="L4" i="6"/>
  <c r="M5" i="6"/>
  <c r="M39" i="6" s="1"/>
  <c r="L18" i="6"/>
  <c r="M6" i="6"/>
  <c r="M25" i="6" s="1"/>
  <c r="G6" i="26"/>
  <c r="C10" i="12"/>
  <c r="C9" i="12"/>
  <c r="C11" i="23"/>
  <c r="D11" i="23"/>
  <c r="H8" i="34" l="1"/>
  <c r="H6" i="34"/>
  <c r="L30" i="6"/>
  <c r="S17" i="34"/>
  <c r="W40" i="6" s="1"/>
  <c r="T16" i="34"/>
  <c r="T15" i="34"/>
  <c r="T14" i="34"/>
  <c r="N27" i="13"/>
  <c r="N10" i="34"/>
  <c r="N30" i="13"/>
  <c r="N12" i="34"/>
  <c r="Q21" i="26"/>
  <c r="U5" i="34"/>
  <c r="T3" i="34"/>
  <c r="U4" i="34"/>
  <c r="L48" i="6"/>
  <c r="S9" i="6"/>
  <c r="M38" i="6"/>
  <c r="Q25" i="26"/>
  <c r="S10" i="6"/>
  <c r="K17" i="26"/>
  <c r="H24" i="13"/>
  <c r="K13" i="26"/>
  <c r="H21" i="13"/>
  <c r="J4" i="26"/>
  <c r="K4" i="26" s="1"/>
  <c r="L4" i="26" s="1"/>
  <c r="M4" i="26" s="1"/>
  <c r="N4" i="26" s="1"/>
  <c r="O4" i="26" s="1"/>
  <c r="P4" i="26" s="1"/>
  <c r="Q4" i="26" s="1"/>
  <c r="R4" i="26" s="1"/>
  <c r="S4" i="26" s="1"/>
  <c r="T4" i="26" s="1"/>
  <c r="U4" i="26" s="1"/>
  <c r="V4" i="26" s="1"/>
  <c r="W4" i="26" s="1"/>
  <c r="X4" i="26" s="1"/>
  <c r="Y4" i="26" s="1"/>
  <c r="Z4" i="26" s="1"/>
  <c r="AA4" i="26" s="1"/>
  <c r="AB4" i="26" s="1"/>
  <c r="AC4" i="26" s="1"/>
  <c r="AD4" i="26" s="1"/>
  <c r="AE4" i="26" s="1"/>
  <c r="AF4" i="26" s="1"/>
  <c r="AG4" i="26" s="1"/>
  <c r="AH4" i="26" s="1"/>
  <c r="AI4" i="26" s="1"/>
  <c r="AJ4" i="26" s="1"/>
  <c r="AK4" i="26" s="1"/>
  <c r="AL4" i="26" s="1"/>
  <c r="AM4" i="26" s="1"/>
  <c r="AN4" i="26" s="1"/>
  <c r="AO4" i="26" s="1"/>
  <c r="AP4" i="26" s="1"/>
  <c r="AQ4" i="26" s="1"/>
  <c r="AR4" i="26" s="1"/>
  <c r="AS4" i="26" s="1"/>
  <c r="AT4" i="26" s="1"/>
  <c r="AU4" i="26" s="1"/>
  <c r="AV4" i="26" s="1"/>
  <c r="AW4" i="26" s="1"/>
  <c r="AX4" i="26" s="1"/>
  <c r="AY4" i="26" s="1"/>
  <c r="AZ4" i="26" s="1"/>
  <c r="BA4" i="26" s="1"/>
  <c r="BB4" i="26" s="1"/>
  <c r="BC4" i="26" s="1"/>
  <c r="BD4" i="26" s="1"/>
  <c r="BE4" i="26" s="1"/>
  <c r="BF4" i="26" s="1"/>
  <c r="BG4" i="26" s="1"/>
  <c r="BH4" i="26" s="1"/>
  <c r="BI4" i="26" s="1"/>
  <c r="BJ4" i="26" s="1"/>
  <c r="BK4" i="26" s="1"/>
  <c r="BL4" i="26" s="1"/>
  <c r="BM4" i="26" s="1"/>
  <c r="BN4" i="26" s="1"/>
  <c r="BO4" i="26" s="1"/>
  <c r="BP4" i="26" s="1"/>
  <c r="BQ4" i="26" s="1"/>
  <c r="BR4" i="26" s="1"/>
  <c r="BS4" i="26" s="1"/>
  <c r="BT4" i="26" s="1"/>
  <c r="BU4" i="26" s="1"/>
  <c r="BV4" i="26" s="1"/>
  <c r="BW4" i="26" s="1"/>
  <c r="BX4" i="26" s="1"/>
  <c r="BY4" i="26" s="1"/>
  <c r="CA4" i="26" s="1"/>
  <c r="CB4" i="26" s="1"/>
  <c r="CC4" i="26" s="1"/>
  <c r="CD4" i="26" s="1"/>
  <c r="M24" i="6"/>
  <c r="M8" i="6"/>
  <c r="M7" i="6"/>
  <c r="M28" i="6"/>
  <c r="M29" i="6"/>
  <c r="M27" i="6"/>
  <c r="N6" i="6"/>
  <c r="N25" i="6" s="1"/>
  <c r="M4" i="6"/>
  <c r="M26" i="6"/>
  <c r="N5" i="6"/>
  <c r="N39" i="6" s="1"/>
  <c r="M18" i="6"/>
  <c r="C13" i="23"/>
  <c r="C17" i="23" s="1"/>
  <c r="A21" i="7"/>
  <c r="A23" i="7"/>
  <c r="A22" i="7"/>
  <c r="F24" i="22"/>
  <c r="N11" i="22" s="1"/>
  <c r="I6" i="34" l="1"/>
  <c r="I8" i="34"/>
  <c r="M30" i="6"/>
  <c r="U16" i="34"/>
  <c r="U15" i="34"/>
  <c r="U14" i="34"/>
  <c r="T17" i="34"/>
  <c r="X40" i="6" s="1"/>
  <c r="O27" i="13"/>
  <c r="O10" i="34"/>
  <c r="T9" i="6"/>
  <c r="O30" i="13"/>
  <c r="O12" i="34"/>
  <c r="V5" i="34"/>
  <c r="V4" i="34"/>
  <c r="U3" i="34"/>
  <c r="M48" i="6"/>
  <c r="R21" i="26"/>
  <c r="N38" i="6"/>
  <c r="N48" i="6" s="1"/>
  <c r="T10" i="6"/>
  <c r="R25" i="26"/>
  <c r="L13" i="26"/>
  <c r="I21" i="13"/>
  <c r="L17" i="26"/>
  <c r="I24" i="13"/>
  <c r="N24" i="6"/>
  <c r="N8" i="6"/>
  <c r="N7" i="6"/>
  <c r="H19" i="6"/>
  <c r="H37" i="6" s="1"/>
  <c r="I19" i="6"/>
  <c r="J19" i="6"/>
  <c r="K19" i="6"/>
  <c r="L19" i="6"/>
  <c r="M19" i="6"/>
  <c r="N19" i="6"/>
  <c r="N28" i="6"/>
  <c r="N29" i="6"/>
  <c r="N27" i="6"/>
  <c r="N4" i="6"/>
  <c r="N26" i="6"/>
  <c r="O5" i="6"/>
  <c r="O39" i="6" s="1"/>
  <c r="N18" i="6"/>
  <c r="O6" i="6"/>
  <c r="O25" i="6" s="1"/>
  <c r="I13" i="7"/>
  <c r="I12" i="7"/>
  <c r="D23" i="10" s="1"/>
  <c r="A18" i="22"/>
  <c r="A19" i="22"/>
  <c r="A17" i="22"/>
  <c r="S21" i="26" l="1"/>
  <c r="J6" i="34"/>
  <c r="J8" i="34"/>
  <c r="U10" i="6"/>
  <c r="V10" i="6" s="1"/>
  <c r="N30" i="6"/>
  <c r="D24" i="10"/>
  <c r="O13" i="7"/>
  <c r="O12" i="7"/>
  <c r="U9" i="6"/>
  <c r="Q10" i="34" s="1"/>
  <c r="U17" i="34"/>
  <c r="Y40" i="6" s="1"/>
  <c r="V16" i="34"/>
  <c r="V15" i="34"/>
  <c r="V14" i="34"/>
  <c r="P27" i="13"/>
  <c r="P10" i="34"/>
  <c r="P30" i="13"/>
  <c r="P12" i="34"/>
  <c r="W5" i="34"/>
  <c r="W4" i="34"/>
  <c r="V3" i="34"/>
  <c r="S25" i="26"/>
  <c r="O38" i="6"/>
  <c r="M13" i="26"/>
  <c r="J21" i="13"/>
  <c r="M17" i="26"/>
  <c r="J24" i="13"/>
  <c r="O24" i="6"/>
  <c r="O7" i="6"/>
  <c r="O8" i="6"/>
  <c r="H49" i="6"/>
  <c r="H50" i="6" s="1"/>
  <c r="O27" i="6"/>
  <c r="O19" i="6"/>
  <c r="O28" i="6"/>
  <c r="O29" i="6"/>
  <c r="O4" i="6"/>
  <c r="O26" i="6"/>
  <c r="P6" i="6"/>
  <c r="P25" i="6" s="1"/>
  <c r="P5" i="6"/>
  <c r="P39" i="6" s="1"/>
  <c r="O18" i="6"/>
  <c r="N12" i="7"/>
  <c r="N14" i="7"/>
  <c r="O14" i="7"/>
  <c r="N13" i="7"/>
  <c r="T25" i="26" l="1"/>
  <c r="Q12" i="34"/>
  <c r="K8" i="34"/>
  <c r="V9" i="6"/>
  <c r="R27" i="13" s="1"/>
  <c r="Q27" i="13"/>
  <c r="Q30" i="13"/>
  <c r="K6" i="34"/>
  <c r="O30" i="6"/>
  <c r="T21" i="26"/>
  <c r="V17" i="34"/>
  <c r="Z40" i="6" s="1"/>
  <c r="W16" i="34"/>
  <c r="W15" i="34"/>
  <c r="W14" i="34"/>
  <c r="R30" i="13"/>
  <c r="R12" i="34"/>
  <c r="X5" i="34"/>
  <c r="X4" i="34"/>
  <c r="W3" i="34"/>
  <c r="O48" i="6"/>
  <c r="P38" i="6"/>
  <c r="N17" i="26"/>
  <c r="K24" i="13"/>
  <c r="N13" i="26"/>
  <c r="K21" i="13"/>
  <c r="W10" i="6"/>
  <c r="U25" i="26"/>
  <c r="P24" i="6"/>
  <c r="P7" i="6"/>
  <c r="P8" i="6"/>
  <c r="P19" i="6"/>
  <c r="P28" i="6"/>
  <c r="P29" i="6"/>
  <c r="P27" i="6"/>
  <c r="P4" i="6"/>
  <c r="P26" i="6"/>
  <c r="Q6" i="6"/>
  <c r="Q25" i="6" s="1"/>
  <c r="Q5" i="6"/>
  <c r="Q39" i="6" s="1"/>
  <c r="P18" i="6"/>
  <c r="E5" i="14"/>
  <c r="F5" i="14" s="1"/>
  <c r="G5" i="14" s="1"/>
  <c r="H5" i="14" s="1"/>
  <c r="I5" i="14" s="1"/>
  <c r="J5" i="14" s="1"/>
  <c r="E4" i="14"/>
  <c r="F4" i="14" s="1"/>
  <c r="G4" i="14" s="1"/>
  <c r="H4" i="14" s="1"/>
  <c r="I4" i="14" s="1"/>
  <c r="J4" i="14" s="1"/>
  <c r="L8" i="34" l="1"/>
  <c r="L6" i="34"/>
  <c r="U21" i="26"/>
  <c r="W9" i="6"/>
  <c r="S27" i="13" s="1"/>
  <c r="R10" i="34"/>
  <c r="P30" i="6"/>
  <c r="X14" i="34"/>
  <c r="X16" i="34"/>
  <c r="X15" i="34"/>
  <c r="W17" i="34"/>
  <c r="AA40" i="6" s="1"/>
  <c r="S30" i="13"/>
  <c r="S12" i="34"/>
  <c r="Y5" i="34"/>
  <c r="Y4" i="34"/>
  <c r="X3" i="34"/>
  <c r="P48" i="6"/>
  <c r="Q38" i="6"/>
  <c r="O13" i="26"/>
  <c r="L21" i="13"/>
  <c r="O17" i="26"/>
  <c r="L24" i="13"/>
  <c r="X10" i="6"/>
  <c r="V25" i="26"/>
  <c r="Q24" i="6"/>
  <c r="Q8" i="6"/>
  <c r="Q7" i="6"/>
  <c r="Q27" i="6"/>
  <c r="Q19" i="6"/>
  <c r="Q28" i="6"/>
  <c r="Q29" i="6"/>
  <c r="Q4" i="6"/>
  <c r="Q26" i="6"/>
  <c r="R5" i="6"/>
  <c r="R39" i="6" s="1"/>
  <c r="Q18" i="6"/>
  <c r="R6" i="6"/>
  <c r="R25" i="6" s="1"/>
  <c r="X9" i="6" l="1"/>
  <c r="S10" i="34"/>
  <c r="M6" i="34"/>
  <c r="M8" i="34"/>
  <c r="V21" i="26"/>
  <c r="Q30" i="6"/>
  <c r="Y14" i="34"/>
  <c r="Y16" i="34"/>
  <c r="Y15" i="34"/>
  <c r="X17" i="34"/>
  <c r="AB40" i="6" s="1"/>
  <c r="T30" i="13"/>
  <c r="T12" i="34"/>
  <c r="Z5" i="34"/>
  <c r="Y3" i="34"/>
  <c r="Z4" i="34"/>
  <c r="Q48" i="6"/>
  <c r="R38" i="6"/>
  <c r="P13" i="26"/>
  <c r="M21" i="13"/>
  <c r="P17" i="26"/>
  <c r="M24" i="13"/>
  <c r="Y10" i="6"/>
  <c r="W25" i="26"/>
  <c r="R24" i="6"/>
  <c r="R7" i="6"/>
  <c r="R8" i="6"/>
  <c r="R27" i="6"/>
  <c r="R19" i="6"/>
  <c r="R29" i="6"/>
  <c r="R28" i="6"/>
  <c r="R26" i="6"/>
  <c r="R4" i="6"/>
  <c r="S6" i="6"/>
  <c r="S25" i="6" s="1"/>
  <c r="S5" i="6"/>
  <c r="S39" i="6" s="1"/>
  <c r="R18" i="6"/>
  <c r="T27" i="13" l="1"/>
  <c r="W21" i="26"/>
  <c r="Y9" i="6"/>
  <c r="X21" i="26" s="1"/>
  <c r="T10" i="34"/>
  <c r="N8" i="34"/>
  <c r="N6" i="34"/>
  <c r="R30" i="6"/>
  <c r="Y17" i="34"/>
  <c r="AC40" i="6" s="1"/>
  <c r="Z14" i="34"/>
  <c r="Z16" i="34"/>
  <c r="Z15" i="34"/>
  <c r="U30" i="13"/>
  <c r="U12" i="34"/>
  <c r="AA5" i="34"/>
  <c r="Z3" i="34"/>
  <c r="AA4" i="34"/>
  <c r="R48" i="6"/>
  <c r="S38" i="6"/>
  <c r="Q17" i="26"/>
  <c r="N24" i="13"/>
  <c r="Q13" i="26"/>
  <c r="N21" i="13"/>
  <c r="Z10" i="6"/>
  <c r="X25" i="26"/>
  <c r="S24" i="6"/>
  <c r="S7" i="6"/>
  <c r="S8" i="6"/>
  <c r="S27" i="6"/>
  <c r="S19" i="6"/>
  <c r="S29" i="6"/>
  <c r="S28" i="6"/>
  <c r="S26" i="6"/>
  <c r="S4" i="6"/>
  <c r="T5" i="6"/>
  <c r="T39" i="6" s="1"/>
  <c r="S18" i="6"/>
  <c r="T6" i="6"/>
  <c r="T25" i="6" s="1"/>
  <c r="Z9" i="6" l="1"/>
  <c r="U10" i="34"/>
  <c r="U27" i="13"/>
  <c r="O6" i="34"/>
  <c r="O8" i="34"/>
  <c r="S30" i="6"/>
  <c r="Z17" i="34"/>
  <c r="AD40" i="6" s="1"/>
  <c r="AA15" i="34"/>
  <c r="AA14" i="34"/>
  <c r="AA16" i="34"/>
  <c r="V30" i="13"/>
  <c r="V12" i="34"/>
  <c r="AB5" i="34"/>
  <c r="AB4" i="34"/>
  <c r="AA3" i="34"/>
  <c r="S48" i="6"/>
  <c r="T38" i="6"/>
  <c r="R17" i="26"/>
  <c r="O24" i="13"/>
  <c r="R13" i="26"/>
  <c r="O21" i="13"/>
  <c r="AA10" i="6"/>
  <c r="Y25" i="26"/>
  <c r="T24" i="6"/>
  <c r="T7" i="6"/>
  <c r="T8" i="6"/>
  <c r="T27" i="6"/>
  <c r="T29" i="6"/>
  <c r="T28" i="6"/>
  <c r="U6" i="6"/>
  <c r="U25" i="6" s="1"/>
  <c r="T19" i="6"/>
  <c r="T26" i="6"/>
  <c r="T4" i="6"/>
  <c r="U5" i="6"/>
  <c r="U39" i="6" s="1"/>
  <c r="T18" i="6"/>
  <c r="AA9" i="6" l="1"/>
  <c r="Y21" i="26"/>
  <c r="V10" i="34"/>
  <c r="V27" i="13"/>
  <c r="P6" i="34"/>
  <c r="P8" i="34"/>
  <c r="T30" i="6"/>
  <c r="AB15" i="34"/>
  <c r="AB14" i="34"/>
  <c r="AB16" i="34"/>
  <c r="AA17" i="34"/>
  <c r="AE40" i="6" s="1"/>
  <c r="W30" i="13"/>
  <c r="W12" i="34"/>
  <c r="AC5" i="34"/>
  <c r="AB3" i="34"/>
  <c r="AC4" i="34"/>
  <c r="T48" i="6"/>
  <c r="U38" i="6"/>
  <c r="S13" i="26"/>
  <c r="P21" i="13"/>
  <c r="S17" i="26"/>
  <c r="P24" i="13"/>
  <c r="AB10" i="6"/>
  <c r="Z25" i="26"/>
  <c r="U24" i="6"/>
  <c r="U7" i="6"/>
  <c r="U8" i="6"/>
  <c r="U19" i="6"/>
  <c r="U28" i="6"/>
  <c r="U29" i="6"/>
  <c r="U27" i="6"/>
  <c r="U4" i="6"/>
  <c r="U26" i="6"/>
  <c r="V5" i="6"/>
  <c r="V39" i="6" s="1"/>
  <c r="U18" i="6"/>
  <c r="V6" i="6"/>
  <c r="V25" i="6" s="1"/>
  <c r="W27" i="13" l="1"/>
  <c r="W10" i="34"/>
  <c r="AB9" i="6"/>
  <c r="Z21" i="26"/>
  <c r="Q6" i="34"/>
  <c r="Q8" i="34"/>
  <c r="U30" i="6"/>
  <c r="AC15" i="34"/>
  <c r="AC14" i="34"/>
  <c r="AC16" i="34"/>
  <c r="AB17" i="34"/>
  <c r="AF40" i="6" s="1"/>
  <c r="X27" i="13"/>
  <c r="X10" i="34"/>
  <c r="X30" i="13"/>
  <c r="X12" i="34"/>
  <c r="AD5" i="34"/>
  <c r="AC3" i="34"/>
  <c r="AD4" i="34"/>
  <c r="U48" i="6"/>
  <c r="V38" i="6"/>
  <c r="T17" i="26"/>
  <c r="Q24" i="13"/>
  <c r="T13" i="26"/>
  <c r="Q21" i="13"/>
  <c r="AC10" i="6"/>
  <c r="AA25" i="26"/>
  <c r="V24" i="6"/>
  <c r="V8" i="6"/>
  <c r="V7" i="6"/>
  <c r="V28" i="6"/>
  <c r="V29" i="6"/>
  <c r="V27" i="6"/>
  <c r="W6" i="6"/>
  <c r="W25" i="6" s="1"/>
  <c r="V19" i="6"/>
  <c r="V4" i="6"/>
  <c r="V26" i="6"/>
  <c r="W5" i="6"/>
  <c r="W39" i="6" s="1"/>
  <c r="V18" i="6"/>
  <c r="AC9" i="6" l="1"/>
  <c r="Y10" i="34" s="1"/>
  <c r="AA21" i="26"/>
  <c r="R8" i="34"/>
  <c r="R6" i="34"/>
  <c r="V30" i="6"/>
  <c r="AC17" i="34"/>
  <c r="AG40" i="6" s="1"/>
  <c r="AD15" i="34"/>
  <c r="AD14" i="34"/>
  <c r="AD16" i="34"/>
  <c r="Y30" i="13"/>
  <c r="Y12" i="34"/>
  <c r="Y27" i="13"/>
  <c r="AE5" i="34"/>
  <c r="AD3" i="34"/>
  <c r="AE4" i="34"/>
  <c r="V48" i="6"/>
  <c r="W38" i="6"/>
  <c r="U17" i="26"/>
  <c r="R24" i="13"/>
  <c r="U13" i="26"/>
  <c r="R21" i="13"/>
  <c r="AD10" i="6"/>
  <c r="AB25" i="26"/>
  <c r="AD9" i="6"/>
  <c r="AB21" i="26"/>
  <c r="W24" i="6"/>
  <c r="W7" i="6"/>
  <c r="W8" i="6"/>
  <c r="W19" i="6"/>
  <c r="W28" i="6"/>
  <c r="W29" i="6"/>
  <c r="W27" i="6"/>
  <c r="X6" i="6"/>
  <c r="X25" i="6" s="1"/>
  <c r="W4" i="6"/>
  <c r="W26" i="6"/>
  <c r="X5" i="6"/>
  <c r="X39" i="6" s="1"/>
  <c r="W18" i="6"/>
  <c r="S6" i="34" l="1"/>
  <c r="S8" i="34"/>
  <c r="W30" i="6"/>
  <c r="AD17" i="34"/>
  <c r="AH40" i="6" s="1"/>
  <c r="AE16" i="34"/>
  <c r="AE14" i="34"/>
  <c r="AE15" i="34"/>
  <c r="Z27" i="13"/>
  <c r="Z10" i="34"/>
  <c r="Z30" i="13"/>
  <c r="Z12" i="34"/>
  <c r="AF5" i="34"/>
  <c r="AE3" i="34"/>
  <c r="AF4" i="34"/>
  <c r="W48" i="6"/>
  <c r="X38" i="6"/>
  <c r="V17" i="26"/>
  <c r="S24" i="13"/>
  <c r="V13" i="26"/>
  <c r="S21" i="13"/>
  <c r="AE9" i="6"/>
  <c r="AC21" i="26"/>
  <c r="AE10" i="6"/>
  <c r="AC25" i="26"/>
  <c r="X24" i="6"/>
  <c r="X7" i="6"/>
  <c r="X8" i="6"/>
  <c r="X19" i="6"/>
  <c r="X28" i="6"/>
  <c r="X29" i="6"/>
  <c r="X27" i="6"/>
  <c r="X4" i="6"/>
  <c r="X26" i="6"/>
  <c r="Y5" i="6"/>
  <c r="Y39" i="6" s="1"/>
  <c r="X18" i="6"/>
  <c r="Y6" i="6"/>
  <c r="Y25" i="6" s="1"/>
  <c r="T8" i="34" l="1"/>
  <c r="T6" i="34"/>
  <c r="X30" i="6"/>
  <c r="AF16" i="34"/>
  <c r="AF15" i="34"/>
  <c r="AF14" i="34"/>
  <c r="AE17" i="34"/>
  <c r="AI40" i="6" s="1"/>
  <c r="AA27" i="13"/>
  <c r="AA10" i="34"/>
  <c r="AA30" i="13"/>
  <c r="AA12" i="34"/>
  <c r="AG5" i="34"/>
  <c r="AF3" i="34"/>
  <c r="AG4" i="34"/>
  <c r="X48" i="6"/>
  <c r="Y38" i="6"/>
  <c r="W17" i="26"/>
  <c r="T24" i="13"/>
  <c r="W13" i="26"/>
  <c r="T21" i="13"/>
  <c r="AF9" i="6"/>
  <c r="AD21" i="26"/>
  <c r="AF10" i="6"/>
  <c r="AD25" i="26"/>
  <c r="Y24" i="6"/>
  <c r="Y7" i="6"/>
  <c r="Y8" i="6"/>
  <c r="Y27" i="6"/>
  <c r="Y19" i="6"/>
  <c r="Y28" i="6"/>
  <c r="Y29" i="6"/>
  <c r="Y4" i="6"/>
  <c r="Y26" i="6"/>
  <c r="Z6" i="6"/>
  <c r="Z25" i="6" s="1"/>
  <c r="Z5" i="6"/>
  <c r="Z39" i="6" s="1"/>
  <c r="Y18" i="6"/>
  <c r="U6" i="34" l="1"/>
  <c r="U8" i="34"/>
  <c r="Y30" i="6"/>
  <c r="AG16" i="34"/>
  <c r="AG15" i="34"/>
  <c r="AG14" i="34"/>
  <c r="AF17" i="34"/>
  <c r="AJ40" i="6" s="1"/>
  <c r="AB30" i="13"/>
  <c r="AB12" i="34"/>
  <c r="AB27" i="13"/>
  <c r="AB10" i="34"/>
  <c r="AH5" i="34"/>
  <c r="AH4" i="34"/>
  <c r="AG3" i="34"/>
  <c r="Y48" i="6"/>
  <c r="Z38" i="6"/>
  <c r="X17" i="26"/>
  <c r="U24" i="13"/>
  <c r="X13" i="26"/>
  <c r="U21" i="13"/>
  <c r="AG9" i="6"/>
  <c r="AE21" i="26"/>
  <c r="AG10" i="6"/>
  <c r="AE25" i="26"/>
  <c r="Z24" i="6"/>
  <c r="Z7" i="6"/>
  <c r="Z8" i="6"/>
  <c r="Z19" i="6"/>
  <c r="Z29" i="6"/>
  <c r="Z28" i="6"/>
  <c r="Z27" i="6"/>
  <c r="Z26" i="6"/>
  <c r="Z4" i="6"/>
  <c r="AA5" i="6"/>
  <c r="AA39" i="6" s="1"/>
  <c r="Z18" i="6"/>
  <c r="AA6" i="6"/>
  <c r="AA25" i="6" s="1"/>
  <c r="V8" i="34" l="1"/>
  <c r="V6" i="34"/>
  <c r="Z30" i="6"/>
  <c r="AG17" i="34"/>
  <c r="AK40" i="6" s="1"/>
  <c r="AH16" i="34"/>
  <c r="AH15" i="34"/>
  <c r="AH14" i="34"/>
  <c r="AC30" i="13"/>
  <c r="AC12" i="34"/>
  <c r="AC27" i="13"/>
  <c r="AC10" i="34"/>
  <c r="AI5" i="34"/>
  <c r="AI4" i="34"/>
  <c r="AH3" i="34"/>
  <c r="Z48" i="6"/>
  <c r="AA38" i="6"/>
  <c r="Y17" i="26"/>
  <c r="V24" i="13"/>
  <c r="Y13" i="26"/>
  <c r="V21" i="13"/>
  <c r="AH9" i="6"/>
  <c r="AF21" i="26"/>
  <c r="AH10" i="6"/>
  <c r="AF25" i="26"/>
  <c r="AA24" i="6"/>
  <c r="AA8" i="6"/>
  <c r="AA7" i="6"/>
  <c r="AA27" i="6"/>
  <c r="AA19" i="6"/>
  <c r="AA29" i="6"/>
  <c r="AA28" i="6"/>
  <c r="AA26" i="6"/>
  <c r="AA4" i="6"/>
  <c r="AB6" i="6"/>
  <c r="AB25" i="6" s="1"/>
  <c r="AB5" i="6"/>
  <c r="AB39" i="6" s="1"/>
  <c r="AA18" i="6"/>
  <c r="W8" i="34" l="1"/>
  <c r="W6" i="34"/>
  <c r="AA30" i="6"/>
  <c r="AH17" i="34"/>
  <c r="AL40" i="6" s="1"/>
  <c r="AI16" i="34"/>
  <c r="AI14" i="34"/>
  <c r="AI15" i="34"/>
  <c r="AD30" i="13"/>
  <c r="AD12" i="34"/>
  <c r="AD27" i="13"/>
  <c r="AD10" i="34"/>
  <c r="AJ5" i="34"/>
  <c r="AI3" i="34"/>
  <c r="AJ4" i="34"/>
  <c r="AA48" i="6"/>
  <c r="AB38" i="6"/>
  <c r="Z13" i="26"/>
  <c r="W21" i="13"/>
  <c r="Z17" i="26"/>
  <c r="W24" i="13"/>
  <c r="AI10" i="6"/>
  <c r="AG25" i="26"/>
  <c r="AI9" i="6"/>
  <c r="AG21" i="26"/>
  <c r="AB24" i="6"/>
  <c r="AB7" i="6"/>
  <c r="AB8" i="6"/>
  <c r="AB19" i="6"/>
  <c r="AB29" i="6"/>
  <c r="AB28" i="6"/>
  <c r="AB27" i="6"/>
  <c r="AB26" i="6"/>
  <c r="AB4" i="6"/>
  <c r="AC5" i="6"/>
  <c r="AC39" i="6" s="1"/>
  <c r="AB18" i="6"/>
  <c r="AC6" i="6"/>
  <c r="AC25" i="6" s="1"/>
  <c r="X8" i="34" l="1"/>
  <c r="X6" i="34"/>
  <c r="AB30" i="6"/>
  <c r="AJ14" i="34"/>
  <c r="AJ16" i="34"/>
  <c r="AJ15" i="34"/>
  <c r="AI17" i="34"/>
  <c r="AM40" i="6" s="1"/>
  <c r="AE27" i="13"/>
  <c r="AE10" i="34"/>
  <c r="AE30" i="13"/>
  <c r="AE12" i="34"/>
  <c r="AK5" i="34"/>
  <c r="AJ3" i="34"/>
  <c r="AK4" i="34"/>
  <c r="AB48" i="6"/>
  <c r="AC38" i="6"/>
  <c r="AA17" i="26"/>
  <c r="X24" i="13"/>
  <c r="AA13" i="26"/>
  <c r="X21" i="13"/>
  <c r="AJ9" i="6"/>
  <c r="AH21" i="26"/>
  <c r="AJ10" i="6"/>
  <c r="AH25" i="26"/>
  <c r="AC24" i="6"/>
  <c r="AC7" i="6"/>
  <c r="AC8" i="6"/>
  <c r="AC27" i="6"/>
  <c r="AC19" i="6"/>
  <c r="AC29" i="6"/>
  <c r="AC28" i="6"/>
  <c r="AC4" i="6"/>
  <c r="AC26" i="6"/>
  <c r="AD6" i="6"/>
  <c r="AD25" i="6" s="1"/>
  <c r="AD5" i="6"/>
  <c r="AD39" i="6" s="1"/>
  <c r="AC18" i="6"/>
  <c r="Y8" i="34" l="1"/>
  <c r="Y6" i="34"/>
  <c r="AC30" i="6"/>
  <c r="AK14" i="34"/>
  <c r="AK16" i="34"/>
  <c r="AK15" i="34"/>
  <c r="AJ17" i="34"/>
  <c r="AN40" i="6" s="1"/>
  <c r="AF30" i="13"/>
  <c r="AF12" i="34"/>
  <c r="AF27" i="13"/>
  <c r="AF10" i="34"/>
  <c r="AL5" i="34"/>
  <c r="AK3" i="34"/>
  <c r="AL4" i="34"/>
  <c r="AC48" i="6"/>
  <c r="AD38" i="6"/>
  <c r="AD48" i="6" s="1"/>
  <c r="AB13" i="26"/>
  <c r="Y21" i="13"/>
  <c r="AB17" i="26"/>
  <c r="Y24" i="13"/>
  <c r="AK9" i="6"/>
  <c r="AI21" i="26"/>
  <c r="AK10" i="6"/>
  <c r="AI25" i="26"/>
  <c r="AD24" i="6"/>
  <c r="AD8" i="6"/>
  <c r="AD7" i="6"/>
  <c r="AD19" i="6"/>
  <c r="AD28" i="6"/>
  <c r="AD29" i="6"/>
  <c r="AD27" i="6"/>
  <c r="AD4" i="6"/>
  <c r="AD26" i="6"/>
  <c r="AE5" i="6"/>
  <c r="AE39" i="6" s="1"/>
  <c r="AD18" i="6"/>
  <c r="AE6" i="6"/>
  <c r="AE25" i="6" s="1"/>
  <c r="Z8" i="34" l="1"/>
  <c r="Z6" i="34"/>
  <c r="AD30" i="6"/>
  <c r="AL14" i="34"/>
  <c r="AL16" i="34"/>
  <c r="AL15" i="34"/>
  <c r="AK17" i="34"/>
  <c r="AO40" i="6" s="1"/>
  <c r="AG30" i="13"/>
  <c r="AG12" i="34"/>
  <c r="AG27" i="13"/>
  <c r="AG10" i="34"/>
  <c r="AM5" i="34"/>
  <c r="AL3" i="34"/>
  <c r="AM4" i="34"/>
  <c r="AE38" i="6"/>
  <c r="AC13" i="26"/>
  <c r="Z21" i="13"/>
  <c r="AC17" i="26"/>
  <c r="Z24" i="13"/>
  <c r="AL9" i="6"/>
  <c r="AJ21" i="26"/>
  <c r="AL10" i="6"/>
  <c r="AJ25" i="26"/>
  <c r="AE24" i="6"/>
  <c r="AE7" i="6"/>
  <c r="AE8" i="6"/>
  <c r="AE19" i="6"/>
  <c r="AE29" i="6"/>
  <c r="AE28" i="6"/>
  <c r="AE27" i="6"/>
  <c r="AE4" i="6"/>
  <c r="AE26" i="6"/>
  <c r="AF6" i="6"/>
  <c r="AF25" i="6" s="1"/>
  <c r="AF5" i="6"/>
  <c r="AF39" i="6" s="1"/>
  <c r="AE18" i="6"/>
  <c r="AA8" i="34" l="1"/>
  <c r="AA6" i="34"/>
  <c r="AE30" i="6"/>
  <c r="AM15" i="34"/>
  <c r="AM14" i="34"/>
  <c r="AM16" i="34"/>
  <c r="AL17" i="34"/>
  <c r="AP40" i="6" s="1"/>
  <c r="AH30" i="13"/>
  <c r="AH12" i="34"/>
  <c r="AH27" i="13"/>
  <c r="AH10" i="34"/>
  <c r="AN5" i="34"/>
  <c r="AN4" i="34"/>
  <c r="AM3" i="34"/>
  <c r="AE48" i="6"/>
  <c r="AF38" i="6"/>
  <c r="AD17" i="26"/>
  <c r="AA24" i="13"/>
  <c r="AD13" i="26"/>
  <c r="AA21" i="13"/>
  <c r="AM9" i="6"/>
  <c r="AK21" i="26"/>
  <c r="AM10" i="6"/>
  <c r="AK25" i="26"/>
  <c r="AF24" i="6"/>
  <c r="AF7" i="6"/>
  <c r="AF8" i="6"/>
  <c r="AF19" i="6"/>
  <c r="AF28" i="6"/>
  <c r="AF29" i="6"/>
  <c r="AF27" i="6"/>
  <c r="AF4" i="6"/>
  <c r="AF26" i="6"/>
  <c r="AG5" i="6"/>
  <c r="AG39" i="6" s="1"/>
  <c r="AF18" i="6"/>
  <c r="AG6" i="6"/>
  <c r="AG25" i="6" s="1"/>
  <c r="AB6" i="34" l="1"/>
  <c r="AB8" i="34"/>
  <c r="AF30" i="6"/>
  <c r="AM17" i="34"/>
  <c r="AQ40" i="6" s="1"/>
  <c r="AN15" i="34"/>
  <c r="AN14" i="34"/>
  <c r="AN16" i="34"/>
  <c r="AI30" i="13"/>
  <c r="AI12" i="34"/>
  <c r="AI27" i="13"/>
  <c r="AI10" i="34"/>
  <c r="AO5" i="34"/>
  <c r="AN3" i="34"/>
  <c r="AO4" i="34"/>
  <c r="AF48" i="6"/>
  <c r="AG38" i="6"/>
  <c r="AE17" i="26"/>
  <c r="AB24" i="13"/>
  <c r="AE13" i="26"/>
  <c r="AB21" i="13"/>
  <c r="AN10" i="6"/>
  <c r="AL25" i="26"/>
  <c r="AN9" i="6"/>
  <c r="AL21" i="26"/>
  <c r="AG24" i="6"/>
  <c r="AG8" i="6"/>
  <c r="AG7" i="6"/>
  <c r="AG27" i="6"/>
  <c r="AG28" i="6"/>
  <c r="AG29" i="6"/>
  <c r="AH6" i="6"/>
  <c r="AH25" i="6" s="1"/>
  <c r="AG19" i="6"/>
  <c r="AG4" i="6"/>
  <c r="AG26" i="6"/>
  <c r="AH5" i="6"/>
  <c r="AH39" i="6" s="1"/>
  <c r="AG18" i="6"/>
  <c r="AC6" i="34" l="1"/>
  <c r="AC8" i="34"/>
  <c r="AG30" i="6"/>
  <c r="AO15" i="34"/>
  <c r="AO14" i="34"/>
  <c r="AO16" i="34"/>
  <c r="AN17" i="34"/>
  <c r="AR40" i="6" s="1"/>
  <c r="AJ27" i="13"/>
  <c r="AJ10" i="34"/>
  <c r="AJ30" i="13"/>
  <c r="AJ12" i="34"/>
  <c r="AP5" i="34"/>
  <c r="AP4" i="34"/>
  <c r="AO3" i="34"/>
  <c r="AG48" i="6"/>
  <c r="AH38" i="6"/>
  <c r="AF13" i="26"/>
  <c r="AC21" i="13"/>
  <c r="AF17" i="26"/>
  <c r="AC24" i="13"/>
  <c r="AO9" i="6"/>
  <c r="AM21" i="26"/>
  <c r="AO10" i="6"/>
  <c r="AM25" i="26"/>
  <c r="AH24" i="6"/>
  <c r="AH7" i="6"/>
  <c r="AH8" i="6"/>
  <c r="AH19" i="6"/>
  <c r="AH28" i="6"/>
  <c r="AH29" i="6"/>
  <c r="AH27" i="6"/>
  <c r="AI6" i="6"/>
  <c r="AI25" i="6" s="1"/>
  <c r="AH26" i="6"/>
  <c r="AH4" i="6"/>
  <c r="AI5" i="6"/>
  <c r="AI39" i="6" s="1"/>
  <c r="AH18" i="6"/>
  <c r="AD8" i="34" l="1"/>
  <c r="AD6" i="34"/>
  <c r="AH30" i="6"/>
  <c r="AP15" i="34"/>
  <c r="AP14" i="34"/>
  <c r="AP16" i="34"/>
  <c r="AO17" i="34"/>
  <c r="AS40" i="6" s="1"/>
  <c r="AK30" i="13"/>
  <c r="AK12" i="34"/>
  <c r="AK27" i="13"/>
  <c r="AK10" i="34"/>
  <c r="AQ5" i="34"/>
  <c r="AP3" i="34"/>
  <c r="AQ4" i="34"/>
  <c r="AH48" i="6"/>
  <c r="AI38" i="6"/>
  <c r="AG17" i="26"/>
  <c r="AD24" i="13"/>
  <c r="AG13" i="26"/>
  <c r="AD21" i="13"/>
  <c r="AP9" i="6"/>
  <c r="AN21" i="26"/>
  <c r="AP10" i="6"/>
  <c r="AN25" i="26"/>
  <c r="AI24" i="6"/>
  <c r="AI8" i="6"/>
  <c r="AI7" i="6"/>
  <c r="AI19" i="6"/>
  <c r="AI28" i="6"/>
  <c r="AI29" i="6"/>
  <c r="AI27" i="6"/>
  <c r="AI26" i="6"/>
  <c r="AI4" i="6"/>
  <c r="AJ5" i="6"/>
  <c r="AJ39" i="6" s="1"/>
  <c r="AI18" i="6"/>
  <c r="AJ6" i="6"/>
  <c r="AJ25" i="6" s="1"/>
  <c r="AE6" i="34" l="1"/>
  <c r="AE8" i="34"/>
  <c r="AI30" i="6"/>
  <c r="AP17" i="34"/>
  <c r="AT40" i="6" s="1"/>
  <c r="AQ16" i="34"/>
  <c r="AQ14" i="34"/>
  <c r="AQ15" i="34"/>
  <c r="AL30" i="13"/>
  <c r="AL12" i="34"/>
  <c r="AL27" i="13"/>
  <c r="AL10" i="34"/>
  <c r="AR5" i="34"/>
  <c r="AQ3" i="34"/>
  <c r="AR4" i="34"/>
  <c r="AI48" i="6"/>
  <c r="AJ38" i="6"/>
  <c r="AH13" i="26"/>
  <c r="AE21" i="13"/>
  <c r="AH17" i="26"/>
  <c r="AE24" i="13"/>
  <c r="AQ10" i="6"/>
  <c r="AO25" i="26"/>
  <c r="AQ9" i="6"/>
  <c r="AO21" i="26"/>
  <c r="AJ24" i="6"/>
  <c r="AJ7" i="6"/>
  <c r="AJ8" i="6"/>
  <c r="AJ27" i="6"/>
  <c r="AJ28" i="6"/>
  <c r="AJ29" i="6"/>
  <c r="AK6" i="6"/>
  <c r="AK25" i="6" s="1"/>
  <c r="AJ19" i="6"/>
  <c r="AJ26" i="6"/>
  <c r="AJ4" i="6"/>
  <c r="AK5" i="6"/>
  <c r="AK39" i="6" s="1"/>
  <c r="AJ18" i="6"/>
  <c r="AF8" i="34" l="1"/>
  <c r="AF6" i="34"/>
  <c r="AJ30" i="6"/>
  <c r="AR16" i="34"/>
  <c r="AR15" i="34"/>
  <c r="AR14" i="34"/>
  <c r="AQ17" i="34"/>
  <c r="AU40" i="6" s="1"/>
  <c r="AM30" i="13"/>
  <c r="AM12" i="34"/>
  <c r="AM27" i="13"/>
  <c r="AM10" i="34"/>
  <c r="AS5" i="34"/>
  <c r="AR3" i="34"/>
  <c r="AS4" i="34"/>
  <c r="AJ48" i="6"/>
  <c r="AK38" i="6"/>
  <c r="AI17" i="26"/>
  <c r="AF24" i="13"/>
  <c r="AI13" i="26"/>
  <c r="AF21" i="13"/>
  <c r="AR9" i="6"/>
  <c r="AP21" i="26"/>
  <c r="AR10" i="6"/>
  <c r="AP25" i="26"/>
  <c r="AK24" i="6"/>
  <c r="AK7" i="6"/>
  <c r="AK8" i="6"/>
  <c r="AK27" i="6"/>
  <c r="AK19" i="6"/>
  <c r="AK28" i="6"/>
  <c r="AK29" i="6"/>
  <c r="AK4" i="6"/>
  <c r="AK26" i="6"/>
  <c r="AL5" i="6"/>
  <c r="AL39" i="6" s="1"/>
  <c r="AK18" i="6"/>
  <c r="AL6" i="6"/>
  <c r="AL25" i="6" s="1"/>
  <c r="AG8" i="34" l="1"/>
  <c r="AG6" i="34"/>
  <c r="AK30" i="6"/>
  <c r="AS16" i="34"/>
  <c r="AS15" i="34"/>
  <c r="AS14" i="34"/>
  <c r="AR17" i="34"/>
  <c r="AV40" i="6" s="1"/>
  <c r="AN30" i="13"/>
  <c r="AN12" i="34"/>
  <c r="AN27" i="13"/>
  <c r="AN10" i="34"/>
  <c r="AT5" i="34"/>
  <c r="AT4" i="34"/>
  <c r="AS3" i="34"/>
  <c r="AK48" i="6"/>
  <c r="AL38" i="6"/>
  <c r="AJ13" i="26"/>
  <c r="AG21" i="13"/>
  <c r="AJ17" i="26"/>
  <c r="AG24" i="13"/>
  <c r="AS10" i="6"/>
  <c r="AQ25" i="26"/>
  <c r="AS9" i="6"/>
  <c r="AQ21" i="26"/>
  <c r="AL24" i="6"/>
  <c r="AL8" i="6"/>
  <c r="AL7" i="6"/>
  <c r="AL27" i="6"/>
  <c r="AL28" i="6"/>
  <c r="AL29" i="6"/>
  <c r="AL4" i="6"/>
  <c r="AL26" i="6"/>
  <c r="AM6" i="6"/>
  <c r="AM25" i="6" s="1"/>
  <c r="AL19" i="6"/>
  <c r="AM5" i="6"/>
  <c r="AM39" i="6" s="1"/>
  <c r="AL18" i="6"/>
  <c r="AH6" i="34" l="1"/>
  <c r="AH8" i="34"/>
  <c r="AL30" i="6"/>
  <c r="AT16" i="34"/>
  <c r="AT15" i="34"/>
  <c r="AT14" i="34"/>
  <c r="AS17" i="34"/>
  <c r="AW40" i="6" s="1"/>
  <c r="AO27" i="13"/>
  <c r="AO10" i="34"/>
  <c r="AO30" i="13"/>
  <c r="AO12" i="34"/>
  <c r="AU5" i="34"/>
  <c r="AU4" i="34"/>
  <c r="AT3" i="34"/>
  <c r="AL48" i="6"/>
  <c r="AM38" i="6"/>
  <c r="AK13" i="26"/>
  <c r="AH21" i="13"/>
  <c r="AK17" i="26"/>
  <c r="AH24" i="13"/>
  <c r="AT9" i="6"/>
  <c r="AR21" i="26"/>
  <c r="AT10" i="6"/>
  <c r="AR25" i="26"/>
  <c r="AM24" i="6"/>
  <c r="AM7" i="6"/>
  <c r="AM8" i="6"/>
  <c r="AM27" i="6"/>
  <c r="AM19" i="6"/>
  <c r="AM28" i="6"/>
  <c r="AM29" i="6"/>
  <c r="AM4" i="6"/>
  <c r="AM26" i="6"/>
  <c r="AN5" i="6"/>
  <c r="AN39" i="6" s="1"/>
  <c r="AM18" i="6"/>
  <c r="AN6" i="6"/>
  <c r="AN25" i="6" s="1"/>
  <c r="AI8" i="34" l="1"/>
  <c r="AI6" i="34"/>
  <c r="AM30" i="6"/>
  <c r="AT17" i="34"/>
  <c r="AX40" i="6" s="1"/>
  <c r="AU16" i="34"/>
  <c r="AU14" i="34"/>
  <c r="AU15" i="34"/>
  <c r="AP30" i="13"/>
  <c r="AP12" i="34"/>
  <c r="AP27" i="13"/>
  <c r="AP10" i="34"/>
  <c r="AV5" i="34"/>
  <c r="AV4" i="34"/>
  <c r="AU3" i="34"/>
  <c r="AM48" i="6"/>
  <c r="AN38" i="6"/>
  <c r="AL17" i="26"/>
  <c r="AI24" i="13"/>
  <c r="AL13" i="26"/>
  <c r="AI21" i="13"/>
  <c r="AU10" i="6"/>
  <c r="AS25" i="26"/>
  <c r="AU9" i="6"/>
  <c r="AS21" i="26"/>
  <c r="AN24" i="6"/>
  <c r="AN7" i="6"/>
  <c r="AN8" i="6"/>
  <c r="AN27" i="6"/>
  <c r="AN28" i="6"/>
  <c r="AN29" i="6"/>
  <c r="AN4" i="6"/>
  <c r="AN26" i="6"/>
  <c r="AO6" i="6"/>
  <c r="AO25" i="6" s="1"/>
  <c r="AN19" i="6"/>
  <c r="AO5" i="6"/>
  <c r="AO39" i="6" s="1"/>
  <c r="AN18" i="6"/>
  <c r="AJ8" i="34" l="1"/>
  <c r="AJ6" i="34"/>
  <c r="AN30" i="6"/>
  <c r="AU17" i="34"/>
  <c r="AY40" i="6" s="1"/>
  <c r="AV14" i="34"/>
  <c r="AV16" i="34"/>
  <c r="AV15" i="34"/>
  <c r="AQ27" i="13"/>
  <c r="AQ10" i="34"/>
  <c r="AQ30" i="13"/>
  <c r="AQ12" i="34"/>
  <c r="AW5" i="34"/>
  <c r="AV3" i="34"/>
  <c r="AW4" i="34"/>
  <c r="AN48" i="6"/>
  <c r="AO38" i="6"/>
  <c r="AM17" i="26"/>
  <c r="AJ24" i="13"/>
  <c r="AM13" i="26"/>
  <c r="AJ21" i="13"/>
  <c r="AV10" i="6"/>
  <c r="AT25" i="26"/>
  <c r="AV9" i="6"/>
  <c r="AT21" i="26"/>
  <c r="AO24" i="6"/>
  <c r="AO7" i="6"/>
  <c r="AO8" i="6"/>
  <c r="AO19" i="6"/>
  <c r="AO28" i="6"/>
  <c r="AO29" i="6"/>
  <c r="AO27" i="6"/>
  <c r="AO4" i="6"/>
  <c r="AO26" i="6"/>
  <c r="AP5" i="6"/>
  <c r="AP39" i="6" s="1"/>
  <c r="AO18" i="6"/>
  <c r="AP6" i="6"/>
  <c r="AP25" i="6" s="1"/>
  <c r="AK8" i="34" l="1"/>
  <c r="AK6" i="34"/>
  <c r="AO30" i="6"/>
  <c r="AW14" i="34"/>
  <c r="AW16" i="34"/>
  <c r="AW15" i="34"/>
  <c r="AV17" i="34"/>
  <c r="AZ40" i="6" s="1"/>
  <c r="AR30" i="13"/>
  <c r="AR12" i="34"/>
  <c r="AR27" i="13"/>
  <c r="AR10" i="34"/>
  <c r="AX5" i="34"/>
  <c r="AW3" i="34"/>
  <c r="AX4" i="34"/>
  <c r="AO48" i="6"/>
  <c r="AP38" i="6"/>
  <c r="AP48" i="6" s="1"/>
  <c r="AN17" i="26"/>
  <c r="AK24" i="13"/>
  <c r="AN13" i="26"/>
  <c r="AK21" i="13"/>
  <c r="AW10" i="6"/>
  <c r="AU25" i="26"/>
  <c r="AW9" i="6"/>
  <c r="AU21" i="26"/>
  <c r="AP24" i="6"/>
  <c r="AP7" i="6"/>
  <c r="AP8" i="6"/>
  <c r="AP29" i="6"/>
  <c r="AP28" i="6"/>
  <c r="AP27" i="6"/>
  <c r="AP26" i="6"/>
  <c r="AP4" i="6"/>
  <c r="AQ6" i="6"/>
  <c r="AQ25" i="6" s="1"/>
  <c r="AP19" i="6"/>
  <c r="AQ5" i="6"/>
  <c r="AQ39" i="6" s="1"/>
  <c r="AP18" i="6"/>
  <c r="AL6" i="34" l="1"/>
  <c r="AL8" i="34"/>
  <c r="AP30" i="6"/>
  <c r="AX14" i="34"/>
  <c r="AX16" i="34"/>
  <c r="AX15" i="34"/>
  <c r="AW17" i="34"/>
  <c r="BA40" i="6" s="1"/>
  <c r="AS27" i="13"/>
  <c r="AS10" i="34"/>
  <c r="AS30" i="13"/>
  <c r="AS12" i="34"/>
  <c r="AY5" i="34"/>
  <c r="AX3" i="34"/>
  <c r="AY4" i="34"/>
  <c r="AQ38" i="6"/>
  <c r="AO17" i="26"/>
  <c r="AL24" i="13"/>
  <c r="AO13" i="26"/>
  <c r="AL21" i="13"/>
  <c r="AX9" i="6"/>
  <c r="AV21" i="26"/>
  <c r="AX10" i="6"/>
  <c r="AV25" i="26"/>
  <c r="AQ24" i="6"/>
  <c r="AQ8" i="6"/>
  <c r="AQ7" i="6"/>
  <c r="AQ27" i="6"/>
  <c r="AQ19" i="6"/>
  <c r="AQ28" i="6"/>
  <c r="AQ29" i="6"/>
  <c r="AQ26" i="6"/>
  <c r="AQ4" i="6"/>
  <c r="AR5" i="6"/>
  <c r="AR39" i="6" s="1"/>
  <c r="AQ18" i="6"/>
  <c r="AR6" i="6"/>
  <c r="AR25" i="6" s="1"/>
  <c r="I34" i="6"/>
  <c r="AM6" i="34" l="1"/>
  <c r="AM8" i="34"/>
  <c r="AQ30" i="6"/>
  <c r="I37" i="6"/>
  <c r="I49" i="6" s="1"/>
  <c r="I50" i="6" s="1"/>
  <c r="AY15" i="34"/>
  <c r="AY14" i="34"/>
  <c r="AY16" i="34"/>
  <c r="AX17" i="34"/>
  <c r="BB40" i="6" s="1"/>
  <c r="AT30" i="13"/>
  <c r="AT12" i="34"/>
  <c r="AT27" i="13"/>
  <c r="AT10" i="34"/>
  <c r="AZ5" i="34"/>
  <c r="AZ4" i="34"/>
  <c r="AY3" i="34"/>
  <c r="AQ48" i="6"/>
  <c r="AR38" i="6"/>
  <c r="AP13" i="26"/>
  <c r="AM21" i="13"/>
  <c r="AP17" i="26"/>
  <c r="AM24" i="13"/>
  <c r="AY10" i="6"/>
  <c r="AW25" i="26"/>
  <c r="AY9" i="6"/>
  <c r="AW21" i="26"/>
  <c r="AR24" i="6"/>
  <c r="AR7" i="6"/>
  <c r="AR8" i="6"/>
  <c r="AR27" i="6"/>
  <c r="AR19" i="6"/>
  <c r="AR28" i="6"/>
  <c r="AR29" i="6"/>
  <c r="AR26" i="6"/>
  <c r="AR4" i="6"/>
  <c r="AS6" i="6"/>
  <c r="AS25" i="6" s="1"/>
  <c r="AS5" i="6"/>
  <c r="AS39" i="6" s="1"/>
  <c r="AR18" i="6"/>
  <c r="AN8" i="34" l="1"/>
  <c r="AN6" i="34"/>
  <c r="AR30" i="6"/>
  <c r="J34" i="6"/>
  <c r="J37" i="6" s="1"/>
  <c r="J49" i="6" s="1"/>
  <c r="AY17" i="34"/>
  <c r="BC40" i="6" s="1"/>
  <c r="AZ15" i="34"/>
  <c r="AZ14" i="34"/>
  <c r="AZ16" i="34"/>
  <c r="AU27" i="13"/>
  <c r="AU10" i="34"/>
  <c r="AU30" i="13"/>
  <c r="AU12" i="34"/>
  <c r="BA5" i="34"/>
  <c r="AZ3" i="34"/>
  <c r="BA4" i="34"/>
  <c r="AR48" i="6"/>
  <c r="AS38" i="6"/>
  <c r="AS48" i="6" s="1"/>
  <c r="AQ17" i="26"/>
  <c r="AN24" i="13"/>
  <c r="AQ13" i="26"/>
  <c r="AN21" i="13"/>
  <c r="AZ9" i="6"/>
  <c r="AX21" i="26"/>
  <c r="AZ10" i="6"/>
  <c r="AX25" i="26"/>
  <c r="AS24" i="6"/>
  <c r="AS7" i="6"/>
  <c r="AS8" i="6"/>
  <c r="AS27" i="6"/>
  <c r="AS19" i="6"/>
  <c r="AS28" i="6"/>
  <c r="AS29" i="6"/>
  <c r="AS4" i="6"/>
  <c r="AS26" i="6"/>
  <c r="AT5" i="6"/>
  <c r="AT39" i="6" s="1"/>
  <c r="AS18" i="6"/>
  <c r="AT6" i="6"/>
  <c r="AT25" i="6" s="1"/>
  <c r="AO8" i="34" l="1"/>
  <c r="AO6" i="34"/>
  <c r="AS30" i="6"/>
  <c r="J50" i="6"/>
  <c r="K34" i="6" s="1"/>
  <c r="K37" i="6" s="1"/>
  <c r="K49" i="6" s="1"/>
  <c r="K50" i="6" s="1"/>
  <c r="AZ17" i="34"/>
  <c r="BD40" i="6" s="1"/>
  <c r="BA15" i="34"/>
  <c r="BA14" i="34"/>
  <c r="BA16" i="34"/>
  <c r="AV30" i="13"/>
  <c r="AV12" i="34"/>
  <c r="AV27" i="13"/>
  <c r="AV10" i="34"/>
  <c r="BB5" i="34"/>
  <c r="BA3" i="34"/>
  <c r="BB4" i="34"/>
  <c r="AT38" i="6"/>
  <c r="AR17" i="26"/>
  <c r="AO24" i="13"/>
  <c r="AR13" i="26"/>
  <c r="AO21" i="13"/>
  <c r="BA10" i="6"/>
  <c r="AY25" i="26"/>
  <c r="BA9" i="6"/>
  <c r="AY21" i="26"/>
  <c r="AT24" i="6"/>
  <c r="AT8" i="6"/>
  <c r="AT7" i="6"/>
  <c r="AT28" i="6"/>
  <c r="AT29" i="6"/>
  <c r="AT27" i="6"/>
  <c r="AT4" i="6"/>
  <c r="AT26" i="6"/>
  <c r="AU6" i="6"/>
  <c r="AU25" i="6" s="1"/>
  <c r="AT19" i="6"/>
  <c r="AU5" i="6"/>
  <c r="AU39" i="6" s="1"/>
  <c r="AT18" i="6"/>
  <c r="AP6" i="34" l="1"/>
  <c r="AP8" i="34"/>
  <c r="AT30" i="6"/>
  <c r="L34" i="6"/>
  <c r="L37" i="6" s="1"/>
  <c r="L49" i="6" s="1"/>
  <c r="BB15" i="34"/>
  <c r="BB14" i="34"/>
  <c r="BB16" i="34"/>
  <c r="BA17" i="34"/>
  <c r="BE40" i="6" s="1"/>
  <c r="AW27" i="13"/>
  <c r="AW10" i="34"/>
  <c r="AW30" i="13"/>
  <c r="AW12" i="34"/>
  <c r="BC5" i="34"/>
  <c r="BB3" i="34"/>
  <c r="BC4" i="34"/>
  <c r="AT48" i="6"/>
  <c r="AU38" i="6"/>
  <c r="AS13" i="26"/>
  <c r="AP21" i="13"/>
  <c r="AS17" i="26"/>
  <c r="AP24" i="13"/>
  <c r="BB9" i="6"/>
  <c r="AZ21" i="26"/>
  <c r="BB10" i="6"/>
  <c r="AZ25" i="26"/>
  <c r="AU24" i="6"/>
  <c r="AU7" i="6"/>
  <c r="AU8" i="6"/>
  <c r="AU19" i="6"/>
  <c r="AU28" i="6"/>
  <c r="AU29" i="6"/>
  <c r="AU27" i="6"/>
  <c r="AU4" i="6"/>
  <c r="AU26" i="6"/>
  <c r="AV5" i="6"/>
  <c r="AV39" i="6" s="1"/>
  <c r="AU18" i="6"/>
  <c r="AV6" i="6"/>
  <c r="AV25" i="6" s="1"/>
  <c r="AQ8" i="34" l="1"/>
  <c r="AQ6" i="34"/>
  <c r="AU30" i="6"/>
  <c r="L50" i="6"/>
  <c r="M34" i="6" s="1"/>
  <c r="M37" i="6" s="1"/>
  <c r="M49" i="6" s="1"/>
  <c r="BB17" i="34"/>
  <c r="BF40" i="6" s="1"/>
  <c r="BC16" i="34"/>
  <c r="BC14" i="34"/>
  <c r="BC15" i="34"/>
  <c r="AX30" i="13"/>
  <c r="AX12" i="34"/>
  <c r="AX27" i="13"/>
  <c r="AX10" i="34"/>
  <c r="BD5" i="34"/>
  <c r="BC3" i="34"/>
  <c r="BD4" i="34"/>
  <c r="AU48" i="6"/>
  <c r="AV38" i="6"/>
  <c r="AT17" i="26"/>
  <c r="AQ24" i="13"/>
  <c r="AT13" i="26"/>
  <c r="AQ21" i="13"/>
  <c r="BC10" i="6"/>
  <c r="BA25" i="26"/>
  <c r="BC9" i="6"/>
  <c r="BA21" i="26"/>
  <c r="AV24" i="6"/>
  <c r="AV7" i="6"/>
  <c r="AV8" i="6"/>
  <c r="AV27" i="6"/>
  <c r="AV19" i="6"/>
  <c r="AV28" i="6"/>
  <c r="AV29" i="6"/>
  <c r="AV4" i="6"/>
  <c r="AV26" i="6"/>
  <c r="AW6" i="6"/>
  <c r="AW25" i="6" s="1"/>
  <c r="AW5" i="6"/>
  <c r="AW39" i="6" s="1"/>
  <c r="AV18" i="6"/>
  <c r="AR8" i="34" l="1"/>
  <c r="AR6" i="34"/>
  <c r="AV30" i="6"/>
  <c r="M50" i="6"/>
  <c r="N34" i="6" s="1"/>
  <c r="N37" i="6" s="1"/>
  <c r="N49" i="6" s="1"/>
  <c r="BC17" i="34"/>
  <c r="BG40" i="6" s="1"/>
  <c r="BD16" i="34"/>
  <c r="BD15" i="34"/>
  <c r="BD14" i="34"/>
  <c r="AY27" i="13"/>
  <c r="AY10" i="34"/>
  <c r="AY30" i="13"/>
  <c r="AY12" i="34"/>
  <c r="BE5" i="34"/>
  <c r="BD3" i="34"/>
  <c r="BE4" i="34"/>
  <c r="AV48" i="6"/>
  <c r="AW38" i="6"/>
  <c r="AU17" i="26"/>
  <c r="AR24" i="13"/>
  <c r="AU13" i="26"/>
  <c r="AR21" i="13"/>
  <c r="BD9" i="6"/>
  <c r="BB21" i="26"/>
  <c r="BD10" i="6"/>
  <c r="BB25" i="26"/>
  <c r="AW24" i="6"/>
  <c r="AW8" i="6"/>
  <c r="AW7" i="6"/>
  <c r="AW19" i="6"/>
  <c r="AW28" i="6"/>
  <c r="AW29" i="6"/>
  <c r="AW27" i="6"/>
  <c r="AW4" i="6"/>
  <c r="AW26" i="6"/>
  <c r="AX5" i="6"/>
  <c r="AX39" i="6" s="1"/>
  <c r="AW18" i="6"/>
  <c r="AX6" i="6"/>
  <c r="AX25" i="6" s="1"/>
  <c r="AW30" i="6" l="1"/>
  <c r="AS6" i="34"/>
  <c r="AS8" i="34"/>
  <c r="N50" i="6"/>
  <c r="BE16" i="34"/>
  <c r="BE15" i="34"/>
  <c r="BE14" i="34"/>
  <c r="BD17" i="34"/>
  <c r="BH40" i="6" s="1"/>
  <c r="AZ30" i="13"/>
  <c r="AZ12" i="34"/>
  <c r="AZ27" i="13"/>
  <c r="AZ10" i="34"/>
  <c r="BF5" i="34"/>
  <c r="BF4" i="34"/>
  <c r="BE3" i="34"/>
  <c r="AW48" i="6"/>
  <c r="AX38" i="6"/>
  <c r="AV17" i="26"/>
  <c r="AS24" i="13"/>
  <c r="AV13" i="26"/>
  <c r="AS21" i="13"/>
  <c r="BE10" i="6"/>
  <c r="BC25" i="26"/>
  <c r="BE9" i="6"/>
  <c r="BC21" i="26"/>
  <c r="AX24" i="6"/>
  <c r="AX7" i="6"/>
  <c r="AX8" i="6"/>
  <c r="AX28" i="6"/>
  <c r="AX29" i="6"/>
  <c r="AX27" i="6"/>
  <c r="AY6" i="6"/>
  <c r="AY25" i="6" s="1"/>
  <c r="AX19" i="6"/>
  <c r="AX26" i="6"/>
  <c r="AX4" i="6"/>
  <c r="AY5" i="6"/>
  <c r="AY39" i="6" s="1"/>
  <c r="AX18" i="6"/>
  <c r="AT8" i="34" l="1"/>
  <c r="AT6" i="34"/>
  <c r="AX30" i="6"/>
  <c r="O34" i="6"/>
  <c r="O37" i="6" s="1"/>
  <c r="O49" i="6" s="1"/>
  <c r="BF16" i="34"/>
  <c r="BF15" i="34"/>
  <c r="BF14" i="34"/>
  <c r="BE17" i="34"/>
  <c r="BI40" i="6" s="1"/>
  <c r="BA27" i="13"/>
  <c r="BA10" i="34"/>
  <c r="BA30" i="13"/>
  <c r="BA12" i="34"/>
  <c r="BG5" i="34"/>
  <c r="BG4" i="34"/>
  <c r="BF3" i="34"/>
  <c r="AX48" i="6"/>
  <c r="AY38" i="6"/>
  <c r="AW17" i="26"/>
  <c r="AT24" i="13"/>
  <c r="AW13" i="26"/>
  <c r="AT21" i="13"/>
  <c r="BF9" i="6"/>
  <c r="BD21" i="26"/>
  <c r="BF10" i="6"/>
  <c r="BD25" i="26"/>
  <c r="AY24" i="6"/>
  <c r="AY7" i="6"/>
  <c r="AY8" i="6"/>
  <c r="AY19" i="6"/>
  <c r="AY28" i="6"/>
  <c r="AY29" i="6"/>
  <c r="AY27" i="6"/>
  <c r="AY26" i="6"/>
  <c r="AY4" i="6"/>
  <c r="AZ5" i="6"/>
  <c r="AZ39" i="6" s="1"/>
  <c r="AY18" i="6"/>
  <c r="AZ6" i="6"/>
  <c r="AZ25" i="6" s="1"/>
  <c r="AU8" i="34" l="1"/>
  <c r="AU6" i="34"/>
  <c r="AY30" i="6"/>
  <c r="O50" i="6"/>
  <c r="BG16" i="34"/>
  <c r="BH4" i="34"/>
  <c r="BG14" i="34"/>
  <c r="BG15" i="34"/>
  <c r="BH5" i="34"/>
  <c r="BF17" i="34"/>
  <c r="BJ40" i="6" s="1"/>
  <c r="BB30" i="13"/>
  <c r="BB12" i="34"/>
  <c r="BB27" i="13"/>
  <c r="BB10" i="34"/>
  <c r="BG3" i="34"/>
  <c r="AY48" i="6"/>
  <c r="AZ38" i="6"/>
  <c r="AX13" i="26"/>
  <c r="AU21" i="13"/>
  <c r="AX17" i="26"/>
  <c r="AU24" i="13"/>
  <c r="BG10" i="6"/>
  <c r="BE25" i="26"/>
  <c r="BG9" i="6"/>
  <c r="BE21" i="26"/>
  <c r="AZ24" i="6"/>
  <c r="AZ7" i="6"/>
  <c r="AZ8" i="6"/>
  <c r="AZ27" i="6"/>
  <c r="AZ29" i="6"/>
  <c r="AZ28" i="6"/>
  <c r="BA6" i="6"/>
  <c r="BA25" i="6" s="1"/>
  <c r="AZ19" i="6"/>
  <c r="AZ26" i="6"/>
  <c r="AZ4" i="6"/>
  <c r="BA5" i="6"/>
  <c r="BA39" i="6" s="1"/>
  <c r="AZ18" i="6"/>
  <c r="AV8" i="34" l="1"/>
  <c r="AV6" i="34"/>
  <c r="AZ30" i="6"/>
  <c r="P34" i="6"/>
  <c r="P37" i="6" s="1"/>
  <c r="P49" i="6" s="1"/>
  <c r="BI5" i="34"/>
  <c r="BG17" i="34"/>
  <c r="BK40" i="6" s="1"/>
  <c r="BH14" i="34"/>
  <c r="BH16" i="34"/>
  <c r="BI4" i="34"/>
  <c r="BH15" i="34"/>
  <c r="BH3" i="34"/>
  <c r="BC30" i="13"/>
  <c r="BC12" i="34"/>
  <c r="BC27" i="13"/>
  <c r="BC10" i="34"/>
  <c r="AZ48" i="6"/>
  <c r="BA38" i="6"/>
  <c r="BA48" i="6" s="1"/>
  <c r="AY13" i="26"/>
  <c r="AV21" i="13"/>
  <c r="AY17" i="26"/>
  <c r="AV24" i="13"/>
  <c r="BH9" i="6"/>
  <c r="BF21" i="26"/>
  <c r="BH10" i="6"/>
  <c r="BF25" i="26"/>
  <c r="BA24" i="6"/>
  <c r="BA7" i="6"/>
  <c r="BA8" i="6"/>
  <c r="BA19" i="6"/>
  <c r="BA28" i="6"/>
  <c r="BA29" i="6"/>
  <c r="BA27" i="6"/>
  <c r="BA4" i="6"/>
  <c r="BA26" i="6"/>
  <c r="BB5" i="6"/>
  <c r="BB39" i="6" s="1"/>
  <c r="BA18" i="6"/>
  <c r="BB6" i="6"/>
  <c r="BB25" i="6" s="1"/>
  <c r="AW8" i="34" l="1"/>
  <c r="AW6" i="34"/>
  <c r="BA30" i="6"/>
  <c r="P50" i="6"/>
  <c r="BI14" i="34"/>
  <c r="BJ4" i="34"/>
  <c r="BI16" i="34"/>
  <c r="BI3" i="34"/>
  <c r="BI15" i="34"/>
  <c r="BH17" i="34"/>
  <c r="BL40" i="6" s="1"/>
  <c r="BJ5" i="34"/>
  <c r="BD30" i="13"/>
  <c r="BD12" i="34"/>
  <c r="BD27" i="13"/>
  <c r="BD10" i="34"/>
  <c r="BB38" i="6"/>
  <c r="AZ17" i="26"/>
  <c r="AW24" i="13"/>
  <c r="AZ13" i="26"/>
  <c r="AW21" i="13"/>
  <c r="BI10" i="6"/>
  <c r="BG25" i="26"/>
  <c r="BI9" i="6"/>
  <c r="BG21" i="26"/>
  <c r="BB24" i="6"/>
  <c r="BB8" i="6"/>
  <c r="BB7" i="6"/>
  <c r="BB27" i="6"/>
  <c r="BB28" i="6"/>
  <c r="BB29" i="6"/>
  <c r="BC6" i="6"/>
  <c r="BC25" i="6" s="1"/>
  <c r="BB19" i="6"/>
  <c r="BB4" i="6"/>
  <c r="BB26" i="6"/>
  <c r="BC5" i="6"/>
  <c r="BC39" i="6" s="1"/>
  <c r="BB18" i="6"/>
  <c r="AX6" i="34" l="1"/>
  <c r="AX8" i="34"/>
  <c r="BB30" i="6"/>
  <c r="Q34" i="6"/>
  <c r="Q37" i="6" s="1"/>
  <c r="Q49" i="6" s="1"/>
  <c r="BK5" i="34"/>
  <c r="BJ3" i="34"/>
  <c r="BJ14" i="34"/>
  <c r="BJ16" i="34"/>
  <c r="BK4" i="34"/>
  <c r="BJ15" i="34"/>
  <c r="BI17" i="34"/>
  <c r="BM40" i="6" s="1"/>
  <c r="BE30" i="13"/>
  <c r="BE12" i="34"/>
  <c r="BE27" i="13"/>
  <c r="BE10" i="34"/>
  <c r="BB48" i="6"/>
  <c r="BC38" i="6"/>
  <c r="BA17" i="26"/>
  <c r="AX24" i="13"/>
  <c r="BA13" i="26"/>
  <c r="AX21" i="13"/>
  <c r="BJ9" i="6"/>
  <c r="BH21" i="26"/>
  <c r="BJ10" i="6"/>
  <c r="BH25" i="26"/>
  <c r="BC24" i="6"/>
  <c r="BC7" i="6"/>
  <c r="BC8" i="6"/>
  <c r="BC19" i="6"/>
  <c r="BC28" i="6"/>
  <c r="BC29" i="6"/>
  <c r="BC27" i="6"/>
  <c r="BC4" i="6"/>
  <c r="BC26" i="6"/>
  <c r="BD5" i="6"/>
  <c r="BD39" i="6" s="1"/>
  <c r="BC18" i="6"/>
  <c r="BD6" i="6"/>
  <c r="BD25" i="6" s="1"/>
  <c r="AY8" i="34" l="1"/>
  <c r="AY6" i="34"/>
  <c r="BC30" i="6"/>
  <c r="Q50" i="6"/>
  <c r="BJ17" i="34"/>
  <c r="BN40" i="6" s="1"/>
  <c r="BK3" i="34"/>
  <c r="BK16" i="34"/>
  <c r="BL4" i="34"/>
  <c r="BK15" i="34"/>
  <c r="BK14" i="34"/>
  <c r="BL5" i="34"/>
  <c r="BF30" i="13"/>
  <c r="BF12" i="34"/>
  <c r="BF27" i="13"/>
  <c r="BF10" i="34"/>
  <c r="BC48" i="6"/>
  <c r="BD38" i="6"/>
  <c r="BB17" i="26"/>
  <c r="AY24" i="13"/>
  <c r="BB13" i="26"/>
  <c r="AY21" i="13"/>
  <c r="BK10" i="6"/>
  <c r="BI25" i="26"/>
  <c r="BK9" i="6"/>
  <c r="BI21" i="26"/>
  <c r="BD24" i="6"/>
  <c r="BD7" i="6"/>
  <c r="BD8" i="6"/>
  <c r="BD19" i="6"/>
  <c r="BD28" i="6"/>
  <c r="BD29" i="6"/>
  <c r="BD27" i="6"/>
  <c r="BD4" i="6"/>
  <c r="BD26" i="6"/>
  <c r="BE6" i="6"/>
  <c r="BE25" i="6" s="1"/>
  <c r="BE5" i="6"/>
  <c r="BE39" i="6" s="1"/>
  <c r="BD18" i="6"/>
  <c r="AZ8" i="34" l="1"/>
  <c r="AZ6" i="34"/>
  <c r="BD30" i="6"/>
  <c r="R34" i="6"/>
  <c r="R37" i="6" s="1"/>
  <c r="R49" i="6" s="1"/>
  <c r="BM5" i="34"/>
  <c r="BK17" i="34"/>
  <c r="BO40" i="6" s="1"/>
  <c r="BM4" i="34"/>
  <c r="BL16" i="34"/>
  <c r="BL3" i="34"/>
  <c r="BL15" i="34"/>
  <c r="BL14" i="34"/>
  <c r="BG27" i="13"/>
  <c r="BG10" i="34"/>
  <c r="BG30" i="13"/>
  <c r="BG12" i="34"/>
  <c r="BD48" i="6"/>
  <c r="BE38" i="6"/>
  <c r="BC17" i="26"/>
  <c r="AZ24" i="13"/>
  <c r="BC13" i="26"/>
  <c r="AZ21" i="13"/>
  <c r="BL9" i="6"/>
  <c r="BJ21" i="26"/>
  <c r="BL10" i="6"/>
  <c r="BJ25" i="26"/>
  <c r="BE24" i="6"/>
  <c r="BE8" i="6"/>
  <c r="BE7" i="6"/>
  <c r="BE27" i="6"/>
  <c r="BE19" i="6"/>
  <c r="BE28" i="6"/>
  <c r="BE29" i="6"/>
  <c r="BE4" i="6"/>
  <c r="BE26" i="6"/>
  <c r="BF5" i="6"/>
  <c r="BF39" i="6" s="1"/>
  <c r="BE18" i="6"/>
  <c r="BF6" i="6"/>
  <c r="BF25" i="6" s="1"/>
  <c r="BH10" i="34" l="1"/>
  <c r="BA6" i="34"/>
  <c r="BA8" i="34"/>
  <c r="BH12" i="34"/>
  <c r="BE30" i="6"/>
  <c r="R50" i="6"/>
  <c r="BL17" i="34"/>
  <c r="BP40" i="6" s="1"/>
  <c r="BM3" i="34"/>
  <c r="BN4" i="34"/>
  <c r="BM16" i="34"/>
  <c r="BM15" i="34"/>
  <c r="BM14" i="34"/>
  <c r="BN5" i="34"/>
  <c r="BO5" i="34" s="1"/>
  <c r="BE48" i="6"/>
  <c r="BF38" i="6"/>
  <c r="BD13" i="26"/>
  <c r="BA21" i="13"/>
  <c r="BD17" i="26"/>
  <c r="BA24" i="13"/>
  <c r="BM10" i="6"/>
  <c r="BK25" i="26"/>
  <c r="BM9" i="6"/>
  <c r="BK21" i="26"/>
  <c r="BF24" i="6"/>
  <c r="BF7" i="6"/>
  <c r="BF8" i="6"/>
  <c r="BF19" i="6"/>
  <c r="BF28" i="6"/>
  <c r="BF29" i="6"/>
  <c r="BF27" i="6"/>
  <c r="BF26" i="6"/>
  <c r="BF4" i="6"/>
  <c r="BG6" i="6"/>
  <c r="BG25" i="6" s="1"/>
  <c r="BG5" i="6"/>
  <c r="BG39" i="6" s="1"/>
  <c r="BF18" i="6"/>
  <c r="BI12" i="34" l="1"/>
  <c r="BB8" i="34"/>
  <c r="BB6" i="34"/>
  <c r="BI10" i="34"/>
  <c r="BF30" i="6"/>
  <c r="S34" i="6"/>
  <c r="S37" i="6" s="1"/>
  <c r="S49" i="6" s="1"/>
  <c r="BM17" i="34"/>
  <c r="BQ40" i="6" s="1"/>
  <c r="BO4" i="34"/>
  <c r="BN16" i="34"/>
  <c r="BN15" i="34"/>
  <c r="BN14" i="34"/>
  <c r="BN3" i="34"/>
  <c r="BF48" i="6"/>
  <c r="BG38" i="6"/>
  <c r="BE17" i="26"/>
  <c r="BB24" i="13"/>
  <c r="BE13" i="26"/>
  <c r="BB21" i="13"/>
  <c r="BN9" i="6"/>
  <c r="BL21" i="26"/>
  <c r="BN10" i="6"/>
  <c r="BL25" i="26"/>
  <c r="BG24" i="6"/>
  <c r="BG8" i="6"/>
  <c r="BG7" i="6"/>
  <c r="BG19" i="6"/>
  <c r="BG28" i="6"/>
  <c r="BG29" i="6"/>
  <c r="BG27" i="6"/>
  <c r="BG26" i="6"/>
  <c r="BG4" i="6"/>
  <c r="BH5" i="6"/>
  <c r="BH39" i="6" s="1"/>
  <c r="BG18" i="6"/>
  <c r="BH6" i="6"/>
  <c r="BH25" i="6" s="1"/>
  <c r="BC6" i="34" l="1"/>
  <c r="BJ10" i="34"/>
  <c r="BC8" i="34"/>
  <c r="BJ12" i="34"/>
  <c r="BG30" i="6"/>
  <c r="S50" i="6"/>
  <c r="BN17" i="34"/>
  <c r="BR40" i="6" s="1"/>
  <c r="BP4" i="34"/>
  <c r="BO16" i="34"/>
  <c r="BO3" i="34"/>
  <c r="BO15" i="34"/>
  <c r="BO14" i="34"/>
  <c r="BP5" i="34"/>
  <c r="BG48" i="6"/>
  <c r="BH38" i="6"/>
  <c r="BF13" i="26"/>
  <c r="BC21" i="13"/>
  <c r="BF17" i="26"/>
  <c r="BC24" i="13"/>
  <c r="BO10" i="6"/>
  <c r="BM25" i="26"/>
  <c r="BO9" i="6"/>
  <c r="BM21" i="26"/>
  <c r="BH24" i="6"/>
  <c r="BH7" i="6"/>
  <c r="BH8" i="6"/>
  <c r="BH19" i="6"/>
  <c r="BH29" i="6"/>
  <c r="BH28" i="6"/>
  <c r="BH27" i="6"/>
  <c r="BH26" i="6"/>
  <c r="BH4" i="6"/>
  <c r="BI6" i="6"/>
  <c r="BI25" i="6" s="1"/>
  <c r="BI5" i="6"/>
  <c r="BI39" i="6" s="1"/>
  <c r="BH18" i="6"/>
  <c r="BD6" i="34" l="1"/>
  <c r="BK12" i="34"/>
  <c r="BD8" i="34"/>
  <c r="BK10" i="34"/>
  <c r="BH30" i="6"/>
  <c r="T34" i="6"/>
  <c r="T37" i="6" s="1"/>
  <c r="T49" i="6" s="1"/>
  <c r="BQ5" i="34"/>
  <c r="BO17" i="34"/>
  <c r="BS40" i="6" s="1"/>
  <c r="BP15" i="34"/>
  <c r="BP16" i="34"/>
  <c r="BQ4" i="34"/>
  <c r="BP14" i="34"/>
  <c r="BP3" i="34"/>
  <c r="BH48" i="6"/>
  <c r="BI38" i="6"/>
  <c r="BG17" i="26"/>
  <c r="BD24" i="13"/>
  <c r="BG13" i="26"/>
  <c r="BD21" i="13"/>
  <c r="BP9" i="6"/>
  <c r="BN21" i="26"/>
  <c r="BP10" i="6"/>
  <c r="BN25" i="26"/>
  <c r="BI24" i="6"/>
  <c r="BI7" i="6"/>
  <c r="BI8" i="6"/>
  <c r="BI19" i="6"/>
  <c r="BI29" i="6"/>
  <c r="BI28" i="6"/>
  <c r="BI27" i="6"/>
  <c r="BI4" i="6"/>
  <c r="BI26" i="6"/>
  <c r="BJ5" i="6"/>
  <c r="BJ39" i="6" s="1"/>
  <c r="BI18" i="6"/>
  <c r="BJ6" i="6"/>
  <c r="BJ25" i="6" s="1"/>
  <c r="BL10" i="34" l="1"/>
  <c r="BE8" i="34"/>
  <c r="BE6" i="34"/>
  <c r="BL12" i="34"/>
  <c r="BI30" i="6"/>
  <c r="T50" i="6"/>
  <c r="BR5" i="34"/>
  <c r="BP17" i="34"/>
  <c r="BT40" i="6" s="1"/>
  <c r="BR4" i="34"/>
  <c r="BS5" i="34" s="1"/>
  <c r="BQ14" i="34"/>
  <c r="BQ3" i="34"/>
  <c r="BQ15" i="34"/>
  <c r="BQ16" i="34"/>
  <c r="BI48" i="6"/>
  <c r="BJ38" i="6"/>
  <c r="BH17" i="26"/>
  <c r="BE24" i="13"/>
  <c r="BH13" i="26"/>
  <c r="BE21" i="13"/>
  <c r="BQ10" i="6"/>
  <c r="BO25" i="26"/>
  <c r="BQ9" i="6"/>
  <c r="BO21" i="26"/>
  <c r="BJ24" i="6"/>
  <c r="BJ8" i="6"/>
  <c r="BJ7" i="6"/>
  <c r="BJ27" i="6"/>
  <c r="BJ28" i="6"/>
  <c r="BJ29" i="6"/>
  <c r="BK6" i="6"/>
  <c r="BK25" i="6" s="1"/>
  <c r="BJ19" i="6"/>
  <c r="BJ4" i="6"/>
  <c r="BJ26" i="6"/>
  <c r="BK5" i="6"/>
  <c r="BK39" i="6" s="1"/>
  <c r="BJ18" i="6"/>
  <c r="BF8" i="34" l="1"/>
  <c r="BM12" i="34"/>
  <c r="BF6" i="34"/>
  <c r="BM10" i="34"/>
  <c r="BJ30" i="6"/>
  <c r="U34" i="6"/>
  <c r="U37" i="6" s="1"/>
  <c r="U49" i="6" s="1"/>
  <c r="U50" i="6" s="1"/>
  <c r="BQ17" i="34"/>
  <c r="BU40" i="6" s="1"/>
  <c r="BS4" i="34"/>
  <c r="BR16" i="34"/>
  <c r="BR3" i="34"/>
  <c r="BR15" i="34"/>
  <c r="BR14" i="34"/>
  <c r="BJ48" i="6"/>
  <c r="BK38" i="6"/>
  <c r="BI13" i="26"/>
  <c r="BF21" i="13"/>
  <c r="BI17" i="26"/>
  <c r="BF24" i="13"/>
  <c r="BR9" i="6"/>
  <c r="BP21" i="26"/>
  <c r="BR10" i="6"/>
  <c r="BP25" i="26"/>
  <c r="BK24" i="6"/>
  <c r="BK7" i="6"/>
  <c r="BK8" i="6"/>
  <c r="BK19" i="6"/>
  <c r="BK29" i="6"/>
  <c r="BK28" i="6"/>
  <c r="BK27" i="6"/>
  <c r="BK4" i="6"/>
  <c r="BK26" i="6"/>
  <c r="BL5" i="6"/>
  <c r="BL39" i="6" s="1"/>
  <c r="BK18" i="6"/>
  <c r="BL6" i="6"/>
  <c r="BL25" i="6" s="1"/>
  <c r="BG8" i="34" l="1"/>
  <c r="BN10" i="34"/>
  <c r="BG6" i="34"/>
  <c r="BN12" i="34"/>
  <c r="BK30" i="6"/>
  <c r="V34" i="6"/>
  <c r="V37" i="6" s="1"/>
  <c r="V49" i="6" s="1"/>
  <c r="BR17" i="34"/>
  <c r="BV40" i="6" s="1"/>
  <c r="BT4" i="34"/>
  <c r="BS3" i="34"/>
  <c r="BS15" i="34"/>
  <c r="BS16" i="34"/>
  <c r="BS14" i="34"/>
  <c r="BT5" i="34"/>
  <c r="BU5" i="34" s="1"/>
  <c r="BV5" i="34" s="1"/>
  <c r="BW5" i="34" s="1"/>
  <c r="BK48" i="6"/>
  <c r="BL38" i="6"/>
  <c r="BJ17" i="26"/>
  <c r="BG24" i="13"/>
  <c r="BJ13" i="26"/>
  <c r="BG21" i="13"/>
  <c r="BS10" i="6"/>
  <c r="BQ25" i="26"/>
  <c r="BS9" i="6"/>
  <c r="BQ21" i="26"/>
  <c r="BL24" i="6"/>
  <c r="BL7" i="6"/>
  <c r="BL8" i="6"/>
  <c r="BL28" i="6"/>
  <c r="BL29" i="6"/>
  <c r="BL27" i="6"/>
  <c r="BM6" i="6"/>
  <c r="BM25" i="6" s="1"/>
  <c r="BL19" i="6"/>
  <c r="BL4" i="6"/>
  <c r="BL26" i="6"/>
  <c r="BM5" i="6"/>
  <c r="BM39" i="6" s="1"/>
  <c r="BL18" i="6"/>
  <c r="BO12" i="34" l="1"/>
  <c r="BO10" i="34"/>
  <c r="BL30" i="6"/>
  <c r="V50" i="6"/>
  <c r="BK17" i="26"/>
  <c r="BH8" i="34"/>
  <c r="BS17" i="34"/>
  <c r="BW40" i="6" s="1"/>
  <c r="BK13" i="26"/>
  <c r="BH6" i="34"/>
  <c r="BT3" i="34"/>
  <c r="BU4" i="34"/>
  <c r="BT15" i="34"/>
  <c r="BT16" i="34"/>
  <c r="BT14" i="34"/>
  <c r="BL48" i="6"/>
  <c r="BM38" i="6"/>
  <c r="BT9" i="6"/>
  <c r="BR21" i="26"/>
  <c r="BT10" i="6"/>
  <c r="BR25" i="26"/>
  <c r="BM24" i="6"/>
  <c r="BM7" i="6"/>
  <c r="BM8" i="6"/>
  <c r="BM19" i="6"/>
  <c r="BM28" i="6"/>
  <c r="BM29" i="6"/>
  <c r="BM27" i="6"/>
  <c r="BM4" i="6"/>
  <c r="BM26" i="6"/>
  <c r="BN5" i="6"/>
  <c r="BN39" i="6" s="1"/>
  <c r="BM18" i="6"/>
  <c r="BN6" i="6"/>
  <c r="BN25" i="6" s="1"/>
  <c r="BP12" i="34" l="1"/>
  <c r="BP10" i="34"/>
  <c r="BM30" i="6"/>
  <c r="W34" i="6"/>
  <c r="W37" i="6" s="1"/>
  <c r="W49" i="6" s="1"/>
  <c r="BL17" i="26"/>
  <c r="BI8" i="34"/>
  <c r="BV4" i="34"/>
  <c r="BU3" i="34"/>
  <c r="BU16" i="34"/>
  <c r="BU15" i="34"/>
  <c r="BU14" i="34"/>
  <c r="BT17" i="34"/>
  <c r="BL13" i="26"/>
  <c r="BI6" i="34"/>
  <c r="BM48" i="6"/>
  <c r="BN38" i="6"/>
  <c r="BU10" i="6"/>
  <c r="BS25" i="26"/>
  <c r="BU9" i="6"/>
  <c r="BS21" i="26"/>
  <c r="BN24" i="6"/>
  <c r="BN7" i="6"/>
  <c r="BN8" i="6"/>
  <c r="BN19" i="6"/>
  <c r="BN28" i="6"/>
  <c r="BN29" i="6"/>
  <c r="BN27" i="6"/>
  <c r="BN26" i="6"/>
  <c r="BN4" i="6"/>
  <c r="BO6" i="6"/>
  <c r="BO25" i="6" s="1"/>
  <c r="BO5" i="6"/>
  <c r="BO39" i="6" s="1"/>
  <c r="BN18" i="6"/>
  <c r="BQ10" i="34" l="1"/>
  <c r="BQ12" i="34"/>
  <c r="BN30" i="6"/>
  <c r="W50" i="6"/>
  <c r="BU17" i="34"/>
  <c r="BM17" i="26"/>
  <c r="BJ8" i="34"/>
  <c r="BW4" i="34"/>
  <c r="BV14" i="34"/>
  <c r="BV3" i="34"/>
  <c r="BV16" i="34"/>
  <c r="BV15" i="34"/>
  <c r="BM13" i="26"/>
  <c r="BJ6" i="34"/>
  <c r="BN48" i="6"/>
  <c r="BO38" i="6"/>
  <c r="BV9" i="6"/>
  <c r="BT21" i="26"/>
  <c r="BV10" i="6"/>
  <c r="BT25" i="26"/>
  <c r="BO24" i="6"/>
  <c r="BO8" i="6"/>
  <c r="BO7" i="6"/>
  <c r="BO27" i="6"/>
  <c r="BO19" i="6"/>
  <c r="BO28" i="6"/>
  <c r="BO29" i="6"/>
  <c r="BO26" i="6"/>
  <c r="BO4" i="6"/>
  <c r="BP5" i="6"/>
  <c r="BP39" i="6" s="1"/>
  <c r="BO18" i="6"/>
  <c r="BP6" i="6"/>
  <c r="BP25" i="6" s="1"/>
  <c r="BR12" i="34" l="1"/>
  <c r="BR10" i="34"/>
  <c r="BO30" i="6"/>
  <c r="X34" i="6"/>
  <c r="X37" i="6" s="1"/>
  <c r="X49" i="6" s="1"/>
  <c r="BN17" i="26"/>
  <c r="BK8" i="34"/>
  <c r="BN13" i="26"/>
  <c r="BK6" i="34"/>
  <c r="BV17" i="34"/>
  <c r="BW3" i="34"/>
  <c r="BW16" i="34"/>
  <c r="BW15" i="34"/>
  <c r="BW14" i="34"/>
  <c r="BO48" i="6"/>
  <c r="BP38" i="6"/>
  <c r="BW10" i="6"/>
  <c r="BU25" i="26"/>
  <c r="BW9" i="6"/>
  <c r="BU21" i="26"/>
  <c r="BP24" i="6"/>
  <c r="BP7" i="6"/>
  <c r="BP8" i="6"/>
  <c r="BP28" i="6"/>
  <c r="BP29" i="6"/>
  <c r="BP27" i="6"/>
  <c r="BP26" i="6"/>
  <c r="BP4" i="6"/>
  <c r="BQ6" i="6"/>
  <c r="BQ25" i="6" s="1"/>
  <c r="BP19" i="6"/>
  <c r="BQ5" i="6"/>
  <c r="BQ39" i="6" s="1"/>
  <c r="BP18" i="6"/>
  <c r="BS10" i="34" l="1"/>
  <c r="BS12" i="34"/>
  <c r="BP30" i="6"/>
  <c r="X50" i="6"/>
  <c r="BW17" i="34"/>
  <c r="BO17" i="26"/>
  <c r="BL8" i="34"/>
  <c r="BO13" i="26"/>
  <c r="BL6" i="34"/>
  <c r="BP48" i="6"/>
  <c r="BQ38" i="6"/>
  <c r="BX9" i="6"/>
  <c r="BV21" i="26"/>
  <c r="BX10" i="6"/>
  <c r="BV25" i="26"/>
  <c r="BQ24" i="6"/>
  <c r="BQ7" i="6"/>
  <c r="BQ8" i="6"/>
  <c r="BQ19" i="6"/>
  <c r="BQ28" i="6"/>
  <c r="BQ29" i="6"/>
  <c r="BQ27" i="6"/>
  <c r="BQ4" i="6"/>
  <c r="BQ26" i="6"/>
  <c r="BR5" i="6"/>
  <c r="BR39" i="6" s="1"/>
  <c r="BQ18" i="6"/>
  <c r="BR6" i="6"/>
  <c r="BR25" i="6" s="1"/>
  <c r="BT12" i="34" l="1"/>
  <c r="BT10" i="34"/>
  <c r="BQ30" i="6"/>
  <c r="Y34" i="6"/>
  <c r="Y37" i="6" s="1"/>
  <c r="Y49" i="6" s="1"/>
  <c r="BP17" i="26"/>
  <c r="BM8" i="34"/>
  <c r="BP13" i="26"/>
  <c r="BM6" i="34"/>
  <c r="BQ48" i="6"/>
  <c r="BR38" i="6"/>
  <c r="BY10" i="6"/>
  <c r="BW25" i="26"/>
  <c r="BY9" i="6"/>
  <c r="BW21" i="26"/>
  <c r="BR24" i="6"/>
  <c r="BR8" i="6"/>
  <c r="BR7" i="6"/>
  <c r="BR19" i="6"/>
  <c r="BR28" i="6"/>
  <c r="BR29" i="6"/>
  <c r="BR27" i="6"/>
  <c r="BR4" i="6"/>
  <c r="BR26" i="6"/>
  <c r="BS6" i="6"/>
  <c r="BS25" i="6" s="1"/>
  <c r="BS5" i="6"/>
  <c r="BS39" i="6" s="1"/>
  <c r="BR18" i="6"/>
  <c r="BU10" i="34" l="1"/>
  <c r="BU12" i="34"/>
  <c r="BR30" i="6"/>
  <c r="Y50" i="6"/>
  <c r="BQ13" i="26"/>
  <c r="BN6" i="34"/>
  <c r="BQ17" i="26"/>
  <c r="BN8" i="34"/>
  <c r="BR48" i="6"/>
  <c r="BS38" i="6"/>
  <c r="BZ9" i="6"/>
  <c r="BX21" i="26"/>
  <c r="BZ10" i="6"/>
  <c r="BX25" i="26"/>
  <c r="BS24" i="6"/>
  <c r="BS7" i="6"/>
  <c r="BS8" i="6"/>
  <c r="BS27" i="6"/>
  <c r="BS19" i="6"/>
  <c r="BS28" i="6"/>
  <c r="BS29" i="6"/>
  <c r="BS4" i="6"/>
  <c r="BS26" i="6"/>
  <c r="BT5" i="6"/>
  <c r="BT39" i="6" s="1"/>
  <c r="BS18" i="6"/>
  <c r="BT6" i="6"/>
  <c r="BT25" i="6" s="1"/>
  <c r="BV12" i="34" l="1"/>
  <c r="BV10" i="34"/>
  <c r="BS30" i="6"/>
  <c r="Z34" i="6"/>
  <c r="Z37" i="6" s="1"/>
  <c r="Z49" i="6" s="1"/>
  <c r="Z50" i="6" s="1"/>
  <c r="BR17" i="26"/>
  <c r="BO8" i="34"/>
  <c r="BR13" i="26"/>
  <c r="BO6" i="34"/>
  <c r="BS48" i="6"/>
  <c r="BT38" i="6"/>
  <c r="CA10" i="6"/>
  <c r="BY25" i="26"/>
  <c r="CA9" i="6"/>
  <c r="BY21" i="26"/>
  <c r="BT24" i="6"/>
  <c r="BT7" i="6"/>
  <c r="BT8" i="6"/>
  <c r="BT28" i="6"/>
  <c r="BT29" i="6"/>
  <c r="BT27" i="6"/>
  <c r="BU6" i="6"/>
  <c r="BU25" i="6" s="1"/>
  <c r="BT19" i="6"/>
  <c r="BT4" i="6"/>
  <c r="BT26" i="6"/>
  <c r="BU5" i="6"/>
  <c r="BU39" i="6" s="1"/>
  <c r="BT18" i="6"/>
  <c r="BW10" i="34" l="1"/>
  <c r="BW12" i="34"/>
  <c r="BT30" i="6"/>
  <c r="AA34" i="6"/>
  <c r="AA37" i="6" s="1"/>
  <c r="AA49" i="6" s="1"/>
  <c r="BS17" i="26"/>
  <c r="BP8" i="34"/>
  <c r="BS13" i="26"/>
  <c r="BP6" i="34"/>
  <c r="BT48" i="6"/>
  <c r="BU38" i="6"/>
  <c r="CB9" i="6"/>
  <c r="BZ21" i="26"/>
  <c r="CB10" i="6"/>
  <c r="CA25" i="26" s="1"/>
  <c r="BZ25" i="26"/>
  <c r="BU24" i="6"/>
  <c r="BU8" i="6"/>
  <c r="BU7" i="6"/>
  <c r="BU19" i="6"/>
  <c r="BU28" i="6"/>
  <c r="BU29" i="6"/>
  <c r="BU27" i="6"/>
  <c r="BU4" i="6"/>
  <c r="BU26" i="6"/>
  <c r="BV5" i="6"/>
  <c r="BV39" i="6" s="1"/>
  <c r="BU18" i="6"/>
  <c r="BV6" i="6"/>
  <c r="BV25" i="6" s="1"/>
  <c r="BU30" i="6" l="1"/>
  <c r="AA50" i="6"/>
  <c r="BT13" i="26"/>
  <c r="BQ6" i="34"/>
  <c r="BT17" i="26"/>
  <c r="BQ8" i="34"/>
  <c r="BU48" i="6"/>
  <c r="BV38" i="6"/>
  <c r="CC10" i="6"/>
  <c r="CC9" i="6"/>
  <c r="CA21" i="26"/>
  <c r="BV24" i="6"/>
  <c r="BV7" i="6"/>
  <c r="BV8" i="6"/>
  <c r="BV27" i="6"/>
  <c r="BV28" i="6"/>
  <c r="BV29" i="6"/>
  <c r="BV26" i="6"/>
  <c r="BV4" i="6"/>
  <c r="BW6" i="6"/>
  <c r="BW25" i="6" s="1"/>
  <c r="BV19" i="6"/>
  <c r="BW5" i="6"/>
  <c r="BW39" i="6" s="1"/>
  <c r="BV18" i="6"/>
  <c r="BV30" i="6" l="1"/>
  <c r="AB34" i="6"/>
  <c r="AB37" i="6" s="1"/>
  <c r="AB49" i="6" s="1"/>
  <c r="BU17" i="26"/>
  <c r="BR8" i="34"/>
  <c r="BU13" i="26"/>
  <c r="BR6" i="34"/>
  <c r="BV48" i="6"/>
  <c r="BW38" i="6"/>
  <c r="CD9" i="6"/>
  <c r="CB21" i="26"/>
  <c r="CD10" i="6"/>
  <c r="CB25" i="26"/>
  <c r="BW24" i="6"/>
  <c r="BW8" i="6"/>
  <c r="BW7" i="6"/>
  <c r="BW27" i="6"/>
  <c r="BW19" i="6"/>
  <c r="BW28" i="6"/>
  <c r="BW29" i="6"/>
  <c r="BW26" i="6"/>
  <c r="BW4" i="6"/>
  <c r="BX5" i="6"/>
  <c r="BX39" i="6" s="1"/>
  <c r="BW18" i="6"/>
  <c r="BX6" i="6"/>
  <c r="BX25" i="6" s="1"/>
  <c r="BX37" i="6" l="1"/>
  <c r="BX30" i="6"/>
  <c r="BX50" i="6"/>
  <c r="BW30" i="6"/>
  <c r="AB50" i="6"/>
  <c r="BV13" i="26"/>
  <c r="BS6" i="34"/>
  <c r="BV17" i="26"/>
  <c r="BS8" i="34"/>
  <c r="BW48" i="6"/>
  <c r="BX38" i="6"/>
  <c r="BX48" i="6"/>
  <c r="CE10" i="6"/>
  <c r="CC25" i="26"/>
  <c r="CE9" i="6"/>
  <c r="CC21" i="26"/>
  <c r="BX24" i="6"/>
  <c r="BX7" i="6"/>
  <c r="BX8" i="6"/>
  <c r="BX28" i="6"/>
  <c r="BX29" i="6"/>
  <c r="BX27" i="6"/>
  <c r="BY6" i="6"/>
  <c r="BY25" i="6" s="1"/>
  <c r="BX19" i="6"/>
  <c r="BX26" i="6"/>
  <c r="BX4" i="6"/>
  <c r="BY5" i="6"/>
  <c r="BY39" i="6" s="1"/>
  <c r="BX18" i="6"/>
  <c r="BY37" i="6" l="1"/>
  <c r="BY30" i="6"/>
  <c r="BY50" i="6"/>
  <c r="AC34" i="6"/>
  <c r="AC37" i="6" s="1"/>
  <c r="AC49" i="6" s="1"/>
  <c r="AC50" i="6" s="1"/>
  <c r="BW17" i="26"/>
  <c r="BT8" i="34"/>
  <c r="BW13" i="26"/>
  <c r="BT6" i="34"/>
  <c r="BY38" i="6"/>
  <c r="BY48" i="6"/>
  <c r="CF9" i="6"/>
  <c r="CG9" i="6" s="1"/>
  <c r="CH9" i="6" s="1"/>
  <c r="CI9" i="6" s="1"/>
  <c r="CJ9" i="6" s="1"/>
  <c r="CK9" i="6" s="1"/>
  <c r="CL9" i="6" s="1"/>
  <c r="CM9" i="6" s="1"/>
  <c r="CN9" i="6" s="1"/>
  <c r="CO9" i="6" s="1"/>
  <c r="CP9" i="6" s="1"/>
  <c r="CQ9" i="6" s="1"/>
  <c r="CR9" i="6" s="1"/>
  <c r="CS9" i="6" s="1"/>
  <c r="CT9" i="6" s="1"/>
  <c r="CU9" i="6" s="1"/>
  <c r="CV9" i="6" s="1"/>
  <c r="CW9" i="6" s="1"/>
  <c r="CX9" i="6" s="1"/>
  <c r="CY9" i="6" s="1"/>
  <c r="CZ9" i="6" s="1"/>
  <c r="DA9" i="6" s="1"/>
  <c r="DB9" i="6" s="1"/>
  <c r="DC9" i="6" s="1"/>
  <c r="DD9" i="6" s="1"/>
  <c r="CD21" i="26"/>
  <c r="CF10" i="6"/>
  <c r="CG10" i="6" s="1"/>
  <c r="CH10" i="6" s="1"/>
  <c r="CI10" i="6" s="1"/>
  <c r="CJ10" i="6" s="1"/>
  <c r="CK10" i="6" s="1"/>
  <c r="CL10" i="6" s="1"/>
  <c r="CM10" i="6" s="1"/>
  <c r="CN10" i="6" s="1"/>
  <c r="CO10" i="6" s="1"/>
  <c r="CP10" i="6" s="1"/>
  <c r="CQ10" i="6" s="1"/>
  <c r="CR10" i="6" s="1"/>
  <c r="CS10" i="6" s="1"/>
  <c r="CT10" i="6" s="1"/>
  <c r="CU10" i="6" s="1"/>
  <c r="CV10" i="6" s="1"/>
  <c r="CW10" i="6" s="1"/>
  <c r="CX10" i="6" s="1"/>
  <c r="CY10" i="6" s="1"/>
  <c r="CZ10" i="6" s="1"/>
  <c r="DA10" i="6" s="1"/>
  <c r="DB10" i="6" s="1"/>
  <c r="DC10" i="6" s="1"/>
  <c r="DD10" i="6" s="1"/>
  <c r="CD25" i="26"/>
  <c r="BY24" i="6"/>
  <c r="BY7" i="6"/>
  <c r="BY8" i="6"/>
  <c r="BY19" i="6"/>
  <c r="BY28" i="6"/>
  <c r="BY29" i="6"/>
  <c r="BY27" i="6"/>
  <c r="BY4" i="6"/>
  <c r="BY26" i="6"/>
  <c r="BZ5" i="6"/>
  <c r="BZ39" i="6" s="1"/>
  <c r="BY18" i="6"/>
  <c r="BZ6" i="6"/>
  <c r="BZ25" i="6" s="1"/>
  <c r="BZ37" i="6" l="1"/>
  <c r="BZ50" i="6"/>
  <c r="BZ30" i="6"/>
  <c r="AD34" i="6"/>
  <c r="AD37" i="6" s="1"/>
  <c r="AD49" i="6" s="1"/>
  <c r="BX17" i="26"/>
  <c r="BU8" i="34"/>
  <c r="BX13" i="26"/>
  <c r="BU6" i="34"/>
  <c r="BZ38" i="6"/>
  <c r="BZ48" i="6"/>
  <c r="BZ24" i="6"/>
  <c r="BZ8" i="6"/>
  <c r="BZ7" i="6"/>
  <c r="BZ28" i="6"/>
  <c r="BZ29" i="6"/>
  <c r="BZ27" i="6"/>
  <c r="CA6" i="6"/>
  <c r="CA25" i="6" s="1"/>
  <c r="BZ19" i="6"/>
  <c r="BZ4" i="6"/>
  <c r="BZ26" i="6"/>
  <c r="CA5" i="6"/>
  <c r="CA39" i="6" s="1"/>
  <c r="BZ18" i="6"/>
  <c r="CA37" i="6" l="1"/>
  <c r="CA50" i="6"/>
  <c r="CA30" i="6"/>
  <c r="AD50" i="6"/>
  <c r="BY13" i="26"/>
  <c r="BV6" i="34"/>
  <c r="BY17" i="26"/>
  <c r="BV8" i="34"/>
  <c r="CA38" i="6"/>
  <c r="CA48" i="6"/>
  <c r="CA24" i="6"/>
  <c r="CA7" i="6"/>
  <c r="CA8" i="6"/>
  <c r="CA19" i="6"/>
  <c r="CA28" i="6"/>
  <c r="CA29" i="6"/>
  <c r="CA49" i="6"/>
  <c r="CA27" i="6"/>
  <c r="CA4" i="6"/>
  <c r="CA26" i="6"/>
  <c r="CB5" i="6"/>
  <c r="CB39" i="6" s="1"/>
  <c r="CA18" i="6"/>
  <c r="CB6" i="6"/>
  <c r="CB25" i="6" s="1"/>
  <c r="CB37" i="6" l="1"/>
  <c r="CB50" i="6"/>
  <c r="CB30" i="6"/>
  <c r="AE34" i="6"/>
  <c r="AE37" i="6" s="1"/>
  <c r="AE49" i="6" s="1"/>
  <c r="AE50" i="6" s="1"/>
  <c r="BZ17" i="26"/>
  <c r="BW8" i="34"/>
  <c r="BZ13" i="26"/>
  <c r="BW6" i="34"/>
  <c r="CB38" i="6"/>
  <c r="CB48" i="6"/>
  <c r="CB24" i="6"/>
  <c r="CB7" i="6"/>
  <c r="CA13" i="26" s="1"/>
  <c r="CB8" i="6"/>
  <c r="CA17" i="26" s="1"/>
  <c r="CB19" i="6"/>
  <c r="CB28" i="6"/>
  <c r="CB29" i="6"/>
  <c r="CB49" i="6"/>
  <c r="CB27" i="6"/>
  <c r="CB4" i="6"/>
  <c r="CB26" i="6"/>
  <c r="CC6" i="6"/>
  <c r="CC25" i="6" s="1"/>
  <c r="CC5" i="6"/>
  <c r="CC39" i="6" s="1"/>
  <c r="CB18" i="6"/>
  <c r="CC37" i="6" l="1"/>
  <c r="CC50" i="6"/>
  <c r="CC30" i="6"/>
  <c r="AF34" i="6"/>
  <c r="AF37" i="6" s="1"/>
  <c r="AF49" i="6" s="1"/>
  <c r="AF50" i="6" s="1"/>
  <c r="CC38" i="6"/>
  <c r="CC48" i="6"/>
  <c r="CC24" i="6"/>
  <c r="CC7" i="6"/>
  <c r="CB13" i="26" s="1"/>
  <c r="CC8" i="6"/>
  <c r="CB17" i="26" s="1"/>
  <c r="CC49" i="6"/>
  <c r="CC27" i="6"/>
  <c r="CC19" i="6"/>
  <c r="CC28" i="6"/>
  <c r="CC29" i="6"/>
  <c r="CC4" i="6"/>
  <c r="CC26" i="6"/>
  <c r="CD5" i="6"/>
  <c r="CD39" i="6" s="1"/>
  <c r="CC18" i="6"/>
  <c r="CD6" i="6"/>
  <c r="CD25" i="6" s="1"/>
  <c r="CD37" i="6" l="1"/>
  <c r="CD50" i="6"/>
  <c r="CD30" i="6"/>
  <c r="AG34" i="6"/>
  <c r="AG37" i="6" s="1"/>
  <c r="AG49" i="6" s="1"/>
  <c r="AG50" i="6" s="1"/>
  <c r="CD38" i="6"/>
  <c r="CD48" i="6"/>
  <c r="CD24" i="6"/>
  <c r="CD7" i="6"/>
  <c r="CC13" i="26" s="1"/>
  <c r="CD8" i="6"/>
  <c r="CC17" i="26" s="1"/>
  <c r="CD19" i="6"/>
  <c r="CD28" i="6"/>
  <c r="CD29" i="6"/>
  <c r="CD49" i="6"/>
  <c r="CD27" i="6"/>
  <c r="CD26" i="6"/>
  <c r="CD4" i="6"/>
  <c r="CE6" i="6"/>
  <c r="CE25" i="6" s="1"/>
  <c r="CE5" i="6"/>
  <c r="CE39" i="6" s="1"/>
  <c r="CD18" i="6"/>
  <c r="CE37" i="6" l="1"/>
  <c r="CE50" i="6"/>
  <c r="CE30" i="6"/>
  <c r="AH34" i="6"/>
  <c r="AH37" i="6" s="1"/>
  <c r="AH49" i="6" s="1"/>
  <c r="AH50" i="6" s="1"/>
  <c r="CE38" i="6"/>
  <c r="CE48" i="6"/>
  <c r="CE24" i="6"/>
  <c r="CE7" i="6"/>
  <c r="CD13" i="26" s="1"/>
  <c r="CE8" i="6"/>
  <c r="CD17" i="26" s="1"/>
  <c r="CE19" i="6"/>
  <c r="CE28" i="6"/>
  <c r="CE29" i="6"/>
  <c r="CE49" i="6"/>
  <c r="CE27" i="6"/>
  <c r="CE26" i="6"/>
  <c r="CE4" i="6"/>
  <c r="CE18" i="6"/>
  <c r="CF5" i="6"/>
  <c r="CF39" i="6" s="1"/>
  <c r="CF6" i="6"/>
  <c r="CF25" i="6" s="1"/>
  <c r="CF37" i="6" l="1"/>
  <c r="CF50" i="6"/>
  <c r="CF30" i="6"/>
  <c r="AI34" i="6"/>
  <c r="AI37" i="6" s="1"/>
  <c r="AI49" i="6" s="1"/>
  <c r="CF38" i="6"/>
  <c r="CF48" i="6"/>
  <c r="CF24" i="6"/>
  <c r="CF7" i="6"/>
  <c r="CF8" i="6"/>
  <c r="CF19" i="6"/>
  <c r="CF29" i="6"/>
  <c r="CF28" i="6"/>
  <c r="CF49" i="6"/>
  <c r="CF27" i="6"/>
  <c r="CF26" i="6"/>
  <c r="CF4" i="6"/>
  <c r="CF18" i="6"/>
  <c r="CG5" i="6"/>
  <c r="CG39" i="6" s="1"/>
  <c r="CG6" i="6"/>
  <c r="CG25" i="6" s="1"/>
  <c r="CG37" i="6" l="1"/>
  <c r="CG50" i="6"/>
  <c r="CG30" i="6"/>
  <c r="AI50" i="6"/>
  <c r="CG38" i="6"/>
  <c r="CG48" i="6"/>
  <c r="CG24" i="6"/>
  <c r="CG7" i="6"/>
  <c r="CG8" i="6"/>
  <c r="CG19" i="6"/>
  <c r="CG28" i="6"/>
  <c r="CG29" i="6"/>
  <c r="CG49" i="6"/>
  <c r="CG27" i="6"/>
  <c r="CG4" i="6"/>
  <c r="CG26" i="6"/>
  <c r="CH6" i="6"/>
  <c r="CH25" i="6" s="1"/>
  <c r="CH5" i="6"/>
  <c r="CH39" i="6" s="1"/>
  <c r="CG18" i="6"/>
  <c r="CH37" i="6" l="1"/>
  <c r="CH50" i="6"/>
  <c r="CH30" i="6"/>
  <c r="AJ34" i="6"/>
  <c r="AJ37" i="6" s="1"/>
  <c r="AJ49" i="6" s="1"/>
  <c r="AJ50" i="6" s="1"/>
  <c r="CH38" i="6"/>
  <c r="CH48" i="6"/>
  <c r="CH24" i="6"/>
  <c r="CH8" i="6"/>
  <c r="CH7" i="6"/>
  <c r="CH49" i="6"/>
  <c r="CH27" i="6"/>
  <c r="CH19" i="6"/>
  <c r="CH28" i="6"/>
  <c r="CH29" i="6"/>
  <c r="CH4" i="6"/>
  <c r="CH26" i="6"/>
  <c r="CI6" i="6"/>
  <c r="CI25" i="6" s="1"/>
  <c r="CI5" i="6"/>
  <c r="CI39" i="6" s="1"/>
  <c r="CH18" i="6"/>
  <c r="CI37" i="6" l="1"/>
  <c r="CI50" i="6"/>
  <c r="CI30" i="6"/>
  <c r="AK34" i="6"/>
  <c r="AK37" i="6" s="1"/>
  <c r="AK49" i="6" s="1"/>
  <c r="AK50" i="6" s="1"/>
  <c r="CI38" i="6"/>
  <c r="CI48" i="6"/>
  <c r="CI24" i="6"/>
  <c r="CI7" i="6"/>
  <c r="CI8" i="6"/>
  <c r="CI19" i="6"/>
  <c r="CI28" i="6"/>
  <c r="CI29" i="6"/>
  <c r="CI27" i="6"/>
  <c r="CI49" i="6"/>
  <c r="CI4" i="6"/>
  <c r="CI26" i="6"/>
  <c r="CJ5" i="6"/>
  <c r="CJ39" i="6" s="1"/>
  <c r="CI18" i="6"/>
  <c r="CJ6" i="6"/>
  <c r="CJ25" i="6" s="1"/>
  <c r="CJ37" i="6" l="1"/>
  <c r="CJ30" i="6"/>
  <c r="CJ50" i="6"/>
  <c r="AL34" i="6"/>
  <c r="AL37" i="6" s="1"/>
  <c r="AL49" i="6" s="1"/>
  <c r="AL50" i="6" s="1"/>
  <c r="CJ38" i="6"/>
  <c r="CJ48" i="6"/>
  <c r="CJ24" i="6"/>
  <c r="CJ7" i="6"/>
  <c r="CJ8" i="6"/>
  <c r="CJ28" i="6"/>
  <c r="CJ29" i="6"/>
  <c r="CJ49" i="6"/>
  <c r="CJ27" i="6"/>
  <c r="CK6" i="6"/>
  <c r="CK25" i="6" s="1"/>
  <c r="CJ19" i="6"/>
  <c r="CJ4" i="6"/>
  <c r="CJ26" i="6"/>
  <c r="CK5" i="6"/>
  <c r="CK39" i="6" s="1"/>
  <c r="CJ18" i="6"/>
  <c r="CK37" i="6" l="1"/>
  <c r="CK30" i="6"/>
  <c r="CK50" i="6"/>
  <c r="AM34" i="6"/>
  <c r="AM37" i="6" s="1"/>
  <c r="AM49" i="6" s="1"/>
  <c r="AM50" i="6" s="1"/>
  <c r="CK38" i="6"/>
  <c r="CK48" i="6"/>
  <c r="CK24" i="6"/>
  <c r="CK8" i="6"/>
  <c r="CK7" i="6"/>
  <c r="CK19" i="6"/>
  <c r="CK28" i="6"/>
  <c r="CK29" i="6"/>
  <c r="CL6" i="6"/>
  <c r="CL25" i="6" s="1"/>
  <c r="CK27" i="6"/>
  <c r="CK49" i="6"/>
  <c r="CK4" i="6"/>
  <c r="CK26" i="6"/>
  <c r="CL5" i="6"/>
  <c r="CL39" i="6" s="1"/>
  <c r="CK18" i="6"/>
  <c r="CL37" i="6" l="1"/>
  <c r="CL50" i="6"/>
  <c r="CL30" i="6"/>
  <c r="AN34" i="6"/>
  <c r="AN37" i="6" s="1"/>
  <c r="AN49" i="6" s="1"/>
  <c r="AN50" i="6" s="1"/>
  <c r="CL38" i="6"/>
  <c r="CL48" i="6"/>
  <c r="CL24" i="6"/>
  <c r="CL7" i="6"/>
  <c r="CL8" i="6"/>
  <c r="CL19" i="6"/>
  <c r="CL28" i="6"/>
  <c r="CL29" i="6"/>
  <c r="CL49" i="6"/>
  <c r="CL27" i="6"/>
  <c r="CL26" i="6"/>
  <c r="CL4" i="6"/>
  <c r="CM5" i="6"/>
  <c r="CM39" i="6" s="1"/>
  <c r="CL18" i="6"/>
  <c r="CM6" i="6"/>
  <c r="CM25" i="6" s="1"/>
  <c r="CM37" i="6" l="1"/>
  <c r="CM50" i="6"/>
  <c r="CM30" i="6"/>
  <c r="AO34" i="6"/>
  <c r="AO37" i="6" s="1"/>
  <c r="AO49" i="6" s="1"/>
  <c r="AO50" i="6" s="1"/>
  <c r="CM38" i="6"/>
  <c r="CM48" i="6"/>
  <c r="CM24" i="6"/>
  <c r="CM8" i="6"/>
  <c r="CM7" i="6"/>
  <c r="CM49" i="6"/>
  <c r="CM27" i="6"/>
  <c r="CM28" i="6"/>
  <c r="CM29" i="6"/>
  <c r="CN6" i="6"/>
  <c r="CN25" i="6" s="1"/>
  <c r="CM19" i="6"/>
  <c r="CM26" i="6"/>
  <c r="CM4" i="6"/>
  <c r="CN5" i="6"/>
  <c r="CN39" i="6" s="1"/>
  <c r="CM18" i="6"/>
  <c r="CB34" i="6"/>
  <c r="CN37" i="6" l="1"/>
  <c r="CN50" i="6"/>
  <c r="CN30" i="6"/>
  <c r="AP34" i="6"/>
  <c r="AP37" i="6" s="1"/>
  <c r="AP49" i="6" s="1"/>
  <c r="AP50" i="6" s="1"/>
  <c r="CN38" i="6"/>
  <c r="CN48" i="6"/>
  <c r="CN24" i="6"/>
  <c r="CN7" i="6"/>
  <c r="CN8" i="6"/>
  <c r="CN19" i="6"/>
  <c r="CN29" i="6"/>
  <c r="CN28" i="6"/>
  <c r="CN49" i="6"/>
  <c r="CN27" i="6"/>
  <c r="CN26" i="6"/>
  <c r="CN4" i="6"/>
  <c r="CO5" i="6"/>
  <c r="CO39" i="6" s="1"/>
  <c r="CN18" i="6"/>
  <c r="CO6" i="6"/>
  <c r="CO25" i="6" s="1"/>
  <c r="CC34" i="6"/>
  <c r="CO37" i="6" l="1"/>
  <c r="CO50" i="6"/>
  <c r="CO30" i="6"/>
  <c r="AQ34" i="6"/>
  <c r="AQ37" i="6" s="1"/>
  <c r="AQ49" i="6" s="1"/>
  <c r="AQ50" i="6" s="1"/>
  <c r="CO38" i="6"/>
  <c r="CO48" i="6"/>
  <c r="CO24" i="6"/>
  <c r="CO7" i="6"/>
  <c r="CO8" i="6"/>
  <c r="CO49" i="6"/>
  <c r="CO27" i="6"/>
  <c r="CO28" i="6"/>
  <c r="CO29" i="6"/>
  <c r="CO4" i="6"/>
  <c r="CO26" i="6"/>
  <c r="CP6" i="6"/>
  <c r="CP25" i="6" s="1"/>
  <c r="CO19" i="6"/>
  <c r="CP5" i="6"/>
  <c r="CP39" i="6" s="1"/>
  <c r="CO18" i="6"/>
  <c r="CD34" i="6"/>
  <c r="CP37" i="6" l="1"/>
  <c r="CP50" i="6"/>
  <c r="CP30" i="6"/>
  <c r="AR34" i="6"/>
  <c r="AR37" i="6" s="1"/>
  <c r="AR49" i="6" s="1"/>
  <c r="AR50" i="6" s="1"/>
  <c r="CP38" i="6"/>
  <c r="CP48" i="6"/>
  <c r="CP24" i="6"/>
  <c r="CP8" i="6"/>
  <c r="CP7" i="6"/>
  <c r="CP19" i="6"/>
  <c r="CP28" i="6"/>
  <c r="CP29" i="6"/>
  <c r="CP49" i="6"/>
  <c r="CP27" i="6"/>
  <c r="CP4" i="6"/>
  <c r="CP26" i="6"/>
  <c r="CQ5" i="6"/>
  <c r="CQ39" i="6" s="1"/>
  <c r="CP18" i="6"/>
  <c r="CQ6" i="6"/>
  <c r="CQ25" i="6" s="1"/>
  <c r="CE34" i="6"/>
  <c r="CQ37" i="6" l="1"/>
  <c r="CQ50" i="6"/>
  <c r="CQ30" i="6"/>
  <c r="AS34" i="6"/>
  <c r="AS37" i="6" s="1"/>
  <c r="AS49" i="6" s="1"/>
  <c r="AS50" i="6" s="1"/>
  <c r="CQ38" i="6"/>
  <c r="CQ48" i="6"/>
  <c r="CQ24" i="6"/>
  <c r="CQ7" i="6"/>
  <c r="CQ8" i="6"/>
  <c r="CQ49" i="6"/>
  <c r="CQ27" i="6"/>
  <c r="CQ28" i="6"/>
  <c r="CQ29" i="6"/>
  <c r="CQ4" i="6"/>
  <c r="CQ26" i="6"/>
  <c r="CR6" i="6"/>
  <c r="CR25" i="6" s="1"/>
  <c r="CQ19" i="6"/>
  <c r="CR5" i="6"/>
  <c r="CR39" i="6" s="1"/>
  <c r="CQ18" i="6"/>
  <c r="CF34" i="6"/>
  <c r="CG34" i="6" s="1"/>
  <c r="CR37" i="6" l="1"/>
  <c r="CR50" i="6"/>
  <c r="CR30" i="6"/>
  <c r="AT34" i="6"/>
  <c r="AT37" i="6" s="1"/>
  <c r="AT49" i="6" s="1"/>
  <c r="AT50" i="6" s="1"/>
  <c r="CR38" i="6"/>
  <c r="CR48" i="6"/>
  <c r="CR24" i="6"/>
  <c r="CR7" i="6"/>
  <c r="CR8" i="6"/>
  <c r="CR49" i="6"/>
  <c r="CR27" i="6"/>
  <c r="CR19" i="6"/>
  <c r="CR28" i="6"/>
  <c r="CR29" i="6"/>
  <c r="CR4" i="6"/>
  <c r="CR26" i="6"/>
  <c r="CS5" i="6"/>
  <c r="CS39" i="6" s="1"/>
  <c r="CR18" i="6"/>
  <c r="CS6" i="6"/>
  <c r="CS25" i="6" s="1"/>
  <c r="CH34" i="6"/>
  <c r="CS37" i="6" l="1"/>
  <c r="CS50" i="6"/>
  <c r="CS30" i="6"/>
  <c r="CS38" i="6"/>
  <c r="CS48" i="6"/>
  <c r="CS24" i="6"/>
  <c r="CS8" i="6"/>
  <c r="CS7" i="6"/>
  <c r="CS28" i="6"/>
  <c r="CS29" i="6"/>
  <c r="CS49" i="6"/>
  <c r="CS27" i="6"/>
  <c r="AU34" i="6"/>
  <c r="AU37" i="6" s="1"/>
  <c r="CT6" i="6"/>
  <c r="CT25" i="6" s="1"/>
  <c r="CS19" i="6"/>
  <c r="CS4" i="6"/>
  <c r="CS26" i="6"/>
  <c r="CT5" i="6"/>
  <c r="CT39" i="6" s="1"/>
  <c r="CS18" i="6"/>
  <c r="CI34" i="6"/>
  <c r="CT37" i="6" l="1"/>
  <c r="CT30" i="6"/>
  <c r="CT50" i="6"/>
  <c r="CT38" i="6"/>
  <c r="CT48" i="6"/>
  <c r="CT24" i="6"/>
  <c r="CT7" i="6"/>
  <c r="CT8" i="6"/>
  <c r="AU49" i="6"/>
  <c r="AU50" i="6" s="1"/>
  <c r="CT19" i="6"/>
  <c r="CT28" i="6"/>
  <c r="CT29" i="6"/>
  <c r="CT49" i="6"/>
  <c r="CT27" i="6"/>
  <c r="CU6" i="6"/>
  <c r="CU25" i="6" s="1"/>
  <c r="CT26" i="6"/>
  <c r="CT4" i="6"/>
  <c r="CU5" i="6"/>
  <c r="CU39" i="6" s="1"/>
  <c r="CT18" i="6"/>
  <c r="CJ34" i="6"/>
  <c r="CU37" i="6" l="1"/>
  <c r="CU30" i="6"/>
  <c r="CU50" i="6"/>
  <c r="CU38" i="6"/>
  <c r="CU48" i="6"/>
  <c r="CU24" i="6"/>
  <c r="CU8" i="6"/>
  <c r="CU7" i="6"/>
  <c r="CU19" i="6"/>
  <c r="CU28" i="6"/>
  <c r="CU29" i="6"/>
  <c r="CU49" i="6"/>
  <c r="CU27" i="6"/>
  <c r="AV34" i="6"/>
  <c r="AV37" i="6" s="1"/>
  <c r="CV6" i="6"/>
  <c r="CV25" i="6" s="1"/>
  <c r="CU26" i="6"/>
  <c r="CU4" i="6"/>
  <c r="CV5" i="6"/>
  <c r="CV39" i="6" s="1"/>
  <c r="CU18" i="6"/>
  <c r="CK34" i="6"/>
  <c r="CV37" i="6" l="1"/>
  <c r="CV30" i="6"/>
  <c r="CV50" i="6"/>
  <c r="CV38" i="6"/>
  <c r="CV48" i="6"/>
  <c r="CV24" i="6"/>
  <c r="CV7" i="6"/>
  <c r="CV8" i="6"/>
  <c r="CV49" i="6"/>
  <c r="CV27" i="6"/>
  <c r="CV19" i="6"/>
  <c r="CV29" i="6"/>
  <c r="CV28" i="6"/>
  <c r="AV49" i="6"/>
  <c r="AV50" i="6" s="1"/>
  <c r="CV26" i="6"/>
  <c r="CV4" i="6"/>
  <c r="CW5" i="6"/>
  <c r="CW39" i="6" s="1"/>
  <c r="CV18" i="6"/>
  <c r="CW6" i="6"/>
  <c r="CW25" i="6" s="1"/>
  <c r="CL34" i="6"/>
  <c r="CW37" i="6" l="1"/>
  <c r="CW30" i="6"/>
  <c r="CW50" i="6"/>
  <c r="CW38" i="6"/>
  <c r="CW48" i="6"/>
  <c r="CW24" i="6"/>
  <c r="CW7" i="6"/>
  <c r="CW8" i="6"/>
  <c r="AW34" i="6"/>
  <c r="CW49" i="6"/>
  <c r="CW27" i="6"/>
  <c r="CW28" i="6"/>
  <c r="CW29" i="6"/>
  <c r="CX6" i="6"/>
  <c r="CX25" i="6" s="1"/>
  <c r="CW19" i="6"/>
  <c r="CW4" i="6"/>
  <c r="CW26" i="6"/>
  <c r="CX5" i="6"/>
  <c r="CX39" i="6" s="1"/>
  <c r="CW18" i="6"/>
  <c r="CM34" i="6"/>
  <c r="CX37" i="6" l="1"/>
  <c r="CX50" i="6"/>
  <c r="CX30" i="6"/>
  <c r="AW37" i="6"/>
  <c r="AW49" i="6" s="1"/>
  <c r="CX38" i="6"/>
  <c r="CX48" i="6"/>
  <c r="CX24" i="6"/>
  <c r="CX8" i="6"/>
  <c r="CX7" i="6"/>
  <c r="CX19" i="6"/>
  <c r="CX28" i="6"/>
  <c r="CX29" i="6"/>
  <c r="CX49" i="6"/>
  <c r="CX27" i="6"/>
  <c r="CX4" i="6"/>
  <c r="CX26" i="6"/>
  <c r="CY5" i="6"/>
  <c r="CY39" i="6" s="1"/>
  <c r="CX18" i="6"/>
  <c r="CY6" i="6"/>
  <c r="CY25" i="6" s="1"/>
  <c r="CN34" i="6"/>
  <c r="CY37" i="6" l="1"/>
  <c r="CY50" i="6"/>
  <c r="CY30" i="6"/>
  <c r="AW50" i="6"/>
  <c r="CY38" i="6"/>
  <c r="CY48" i="6"/>
  <c r="CY24" i="6"/>
  <c r="CY7" i="6"/>
  <c r="CY8" i="6"/>
  <c r="CY27" i="6"/>
  <c r="CY49" i="6"/>
  <c r="CY28" i="6"/>
  <c r="CY29" i="6"/>
  <c r="CY4" i="6"/>
  <c r="CY26" i="6"/>
  <c r="CZ6" i="6"/>
  <c r="CZ25" i="6" s="1"/>
  <c r="CY19" i="6"/>
  <c r="CZ5" i="6"/>
  <c r="CZ39" i="6" s="1"/>
  <c r="CY18" i="6"/>
  <c r="CZ37" i="6" l="1"/>
  <c r="CZ50" i="6"/>
  <c r="CZ30" i="6"/>
  <c r="AX34" i="6"/>
  <c r="AX37" i="6" s="1"/>
  <c r="AX49" i="6" s="1"/>
  <c r="AX50" i="6" s="1"/>
  <c r="CZ38" i="6"/>
  <c r="CZ48" i="6"/>
  <c r="CZ24" i="6"/>
  <c r="CZ7" i="6"/>
  <c r="CZ8" i="6"/>
  <c r="CZ49" i="6"/>
  <c r="CZ27" i="6"/>
  <c r="CZ19" i="6"/>
  <c r="CZ28" i="6"/>
  <c r="CZ29" i="6"/>
  <c r="CZ4" i="6"/>
  <c r="CZ26" i="6"/>
  <c r="DA5" i="6"/>
  <c r="DA39" i="6" s="1"/>
  <c r="CZ18" i="6"/>
  <c r="DA6" i="6"/>
  <c r="DA25" i="6" s="1"/>
  <c r="CO34" i="6"/>
  <c r="CP34" i="6" s="1"/>
  <c r="CQ34" i="6" s="1"/>
  <c r="DA37" i="6" l="1"/>
  <c r="DA50" i="6"/>
  <c r="DA30" i="6"/>
  <c r="DA38" i="6"/>
  <c r="DA48" i="6"/>
  <c r="DA24" i="6"/>
  <c r="DA7" i="6"/>
  <c r="DA8" i="6"/>
  <c r="AY34" i="6"/>
  <c r="DA49" i="6"/>
  <c r="DA27" i="6"/>
  <c r="DA28" i="6"/>
  <c r="DA29" i="6"/>
  <c r="DB6" i="6"/>
  <c r="DB25" i="6" s="1"/>
  <c r="DA19" i="6"/>
  <c r="DA4" i="6"/>
  <c r="DA26" i="6"/>
  <c r="DB5" i="6"/>
  <c r="DB39" i="6" s="1"/>
  <c r="DA18" i="6"/>
  <c r="DB37" i="6" l="1"/>
  <c r="DB50" i="6"/>
  <c r="DB30" i="6"/>
  <c r="AY37" i="6"/>
  <c r="AY49" i="6" s="1"/>
  <c r="DB38" i="6"/>
  <c r="DB48" i="6"/>
  <c r="DB24" i="6"/>
  <c r="DB7" i="6"/>
  <c r="DB8" i="6"/>
  <c r="DB19" i="6"/>
  <c r="DB28" i="6"/>
  <c r="DB29" i="6"/>
  <c r="DB49" i="6"/>
  <c r="DB27" i="6"/>
  <c r="DB26" i="6"/>
  <c r="DB4" i="6"/>
  <c r="DC5" i="6"/>
  <c r="DC39" i="6" s="1"/>
  <c r="DB18" i="6"/>
  <c r="CR34" i="6"/>
  <c r="DC6" i="6"/>
  <c r="DC25" i="6" s="1"/>
  <c r="DC37" i="6" l="1"/>
  <c r="DC50" i="6"/>
  <c r="DC30" i="6"/>
  <c r="AY50" i="6"/>
  <c r="DC38" i="6"/>
  <c r="DC48" i="6"/>
  <c r="DC24" i="6"/>
  <c r="DC8" i="6"/>
  <c r="DC7" i="6"/>
  <c r="DC49" i="6"/>
  <c r="DC27" i="6"/>
  <c r="DC28" i="6"/>
  <c r="DC29" i="6"/>
  <c r="DD6" i="6"/>
  <c r="DD25" i="6" s="1"/>
  <c r="DC19" i="6"/>
  <c r="DC26" i="6"/>
  <c r="DC4" i="6"/>
  <c r="CS34" i="6"/>
  <c r="DD5" i="6"/>
  <c r="DD39" i="6" s="1"/>
  <c r="DC18" i="6"/>
  <c r="DD37" i="6" l="1"/>
  <c r="DD50" i="6"/>
  <c r="DD30" i="6"/>
  <c r="AZ34" i="6"/>
  <c r="AZ37" i="6" s="1"/>
  <c r="AZ49" i="6" s="1"/>
  <c r="AZ50" i="6" s="1"/>
  <c r="DD38" i="6"/>
  <c r="DD48" i="6"/>
  <c r="DD24" i="6"/>
  <c r="DD7" i="6"/>
  <c r="DD8" i="6"/>
  <c r="DD19" i="6"/>
  <c r="DD29" i="6"/>
  <c r="DD28" i="6"/>
  <c r="DD49" i="6"/>
  <c r="DD27" i="6"/>
  <c r="DD26" i="6"/>
  <c r="DD4" i="6"/>
  <c r="CT34" i="6"/>
  <c r="DD18" i="6"/>
  <c r="BA34" i="6" l="1"/>
  <c r="BA37" i="6" s="1"/>
  <c r="BA49" i="6" s="1"/>
  <c r="CU34" i="6"/>
  <c r="BA50" i="6" l="1"/>
  <c r="CV34" i="6"/>
  <c r="CW34" i="6" s="1"/>
  <c r="BB34" i="6" l="1"/>
  <c r="BB37" i="6" s="1"/>
  <c r="BB49" i="6" s="1"/>
  <c r="BB50" i="6" l="1"/>
  <c r="BC34" i="6" l="1"/>
  <c r="BC37" i="6" s="1"/>
  <c r="BC49" i="6" s="1"/>
  <c r="CX34" i="6"/>
  <c r="CY34" i="6" s="1"/>
  <c r="BC50" i="6" l="1"/>
  <c r="BD34" i="6" l="1"/>
  <c r="BD37" i="6" s="1"/>
  <c r="BD49" i="6" s="1"/>
  <c r="CZ34" i="6"/>
  <c r="DA34" i="6" s="1"/>
  <c r="BD50" i="6" l="1"/>
  <c r="BE34" i="6" l="1"/>
  <c r="BE37" i="6" s="1"/>
  <c r="BE49" i="6" s="1"/>
  <c r="DB34" i="6"/>
  <c r="DC34" i="6" s="1"/>
  <c r="DD34" i="6" s="1"/>
  <c r="BE50" i="6" l="1"/>
  <c r="BF34" i="6" l="1"/>
  <c r="BF37" i="6" s="1"/>
  <c r="BF49" i="6" s="1"/>
  <c r="BF50" i="6" l="1"/>
  <c r="BG34" i="6" l="1"/>
  <c r="BG37" i="6" s="1"/>
  <c r="BG49" i="6" s="1"/>
  <c r="BG50" i="6" l="1"/>
  <c r="BH34" i="6" l="1"/>
  <c r="BH37" i="6" s="1"/>
  <c r="BH49" i="6" s="1"/>
  <c r="BH50" i="6" l="1"/>
  <c r="BI34" i="6" l="1"/>
  <c r="BI37" i="6" s="1"/>
  <c r="BI49" i="6" s="1"/>
  <c r="BI50" i="6" l="1"/>
  <c r="BJ34" i="6" l="1"/>
  <c r="BJ37" i="6" s="1"/>
  <c r="BJ49" i="6" s="1"/>
  <c r="BJ50" i="6" l="1"/>
  <c r="BK34" i="6" l="1"/>
  <c r="BK37" i="6" s="1"/>
  <c r="BK49" i="6" s="1"/>
  <c r="BK50" i="6" l="1"/>
  <c r="BL34" i="6" l="1"/>
  <c r="BL37" i="6" s="1"/>
  <c r="BL49" i="6" s="1"/>
  <c r="BX49" i="6"/>
  <c r="BL50" i="6" l="1"/>
  <c r="BY34" i="6"/>
  <c r="BY49" i="6" s="1"/>
  <c r="BM34" i="6" l="1"/>
  <c r="BM37" i="6" s="1"/>
  <c r="BM49" i="6" s="1"/>
  <c r="BZ34" i="6"/>
  <c r="BZ49" i="6" s="1"/>
  <c r="BM50" i="6" l="1"/>
  <c r="CA34" i="6"/>
  <c r="C21" i="10"/>
  <c r="C19" i="10" s="1"/>
  <c r="BN34" i="6" l="1"/>
  <c r="BN37" i="6" s="1"/>
  <c r="BN49" i="6" s="1"/>
  <c r="BN50" i="6" l="1"/>
  <c r="BO34" i="6" l="1"/>
  <c r="BO37" i="6" s="1"/>
  <c r="BO49" i="6" s="1"/>
  <c r="BO50" i="6" l="1"/>
  <c r="BP34" i="6" l="1"/>
  <c r="BP37" i="6" s="1"/>
  <c r="BP49" i="6" s="1"/>
  <c r="BP50" i="6" l="1"/>
  <c r="BQ34" i="6" l="1"/>
  <c r="BQ37" i="6" s="1"/>
  <c r="BQ49" i="6" s="1"/>
  <c r="BQ50" i="6" l="1"/>
  <c r="BR34" i="6" l="1"/>
  <c r="BR37" i="6" s="1"/>
  <c r="BR49" i="6" s="1"/>
  <c r="BR50" i="6" l="1"/>
  <c r="BS34" i="6" l="1"/>
  <c r="BS37" i="6" s="1"/>
  <c r="BS49" i="6" s="1"/>
  <c r="BS50" i="6" l="1"/>
  <c r="BT34" i="6" l="1"/>
  <c r="BT37" i="6" s="1"/>
  <c r="BT49" i="6" s="1"/>
  <c r="BT50" i="6" l="1"/>
  <c r="BU34" i="6" l="1"/>
  <c r="BU37" i="6" s="1"/>
  <c r="BU49" i="6" s="1"/>
  <c r="BU50" i="6" l="1"/>
  <c r="BV34" i="6" l="1"/>
  <c r="BV37" i="6" s="1"/>
  <c r="BV49" i="6" s="1"/>
  <c r="BV50" i="6" l="1"/>
  <c r="BW34" i="6" l="1"/>
  <c r="BW37" i="6" s="1"/>
  <c r="BW49" i="6" s="1"/>
  <c r="BW50" i="6" l="1"/>
  <c r="BX34"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TIM吉田</author>
  </authors>
  <commentList>
    <comment ref="K7" authorId="0" shapeId="0" xr:uid="{4636EDBB-354D-4A7E-A368-AAF1220EF6B7}">
      <text>
        <r>
          <rPr>
            <sz val="12"/>
            <color indexed="81"/>
            <rFont val="MS P ゴシック"/>
            <family val="3"/>
            <charset val="128"/>
          </rPr>
          <t xml:space="preserve">これがメモです。これがあるセルは、メモを読んでください。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吉田Satoshi</author>
    <author>TIM吉田</author>
  </authors>
  <commentList>
    <comment ref="F6" authorId="0" shapeId="0" xr:uid="{B8940244-844D-43C8-9011-9635C24C8299}">
      <text>
        <r>
          <rPr>
            <sz val="9"/>
            <color indexed="81"/>
            <rFont val="MS P ゴシック"/>
            <family val="3"/>
            <charset val="128"/>
          </rPr>
          <t>現金預金は、すぐに使える手持ちのお金とお考え下さい。具体的には、財布の中のお金とカード決済などに利用している銀行口座の残高などの合計です。これらのお金は、日々動きますので、12月末の残高なんてわからないと思います。１年を通じて、凡その残高を記入してください。</t>
        </r>
      </text>
    </comment>
    <comment ref="J6" authorId="0" shapeId="0" xr:uid="{7CFA6772-E71F-4DEE-9247-30C38B157E33}">
      <text>
        <r>
          <rPr>
            <sz val="9"/>
            <color indexed="81"/>
            <rFont val="MS P ゴシック"/>
            <family val="3"/>
            <charset val="128"/>
          </rPr>
          <t>クレジットカードの未払い残高を記入してください。６か月～１年の平均残高がわかれば、それを記入してください。</t>
        </r>
      </text>
    </comment>
    <comment ref="F7" authorId="0" shapeId="0" xr:uid="{3EF59BAC-42A7-4924-857D-5F59C43AE554}">
      <text>
        <r>
          <rPr>
            <sz val="9"/>
            <color indexed="81"/>
            <rFont val="MS P ゴシック"/>
            <family val="3"/>
            <charset val="128"/>
          </rPr>
          <t>定期預貯金は、ここ１年内で使う予定の無いお金のイメージです。資金使途が明確なものもあれば、明確ではないものもあります。明確なもの、例えば、子供の教育資金や住宅取得資金などです。また、資金使途が不明確なものもあるかもしれません。ここではそれらの合計になります。</t>
        </r>
      </text>
    </comment>
    <comment ref="J7" authorId="0" shapeId="0" xr:uid="{081C67AD-A60E-4269-9669-4F0879EE455F}">
      <text>
        <r>
          <rPr>
            <sz val="9"/>
            <color indexed="81"/>
            <rFont val="MS P ゴシック"/>
            <family val="3"/>
            <charset val="128"/>
          </rPr>
          <t>自動車ローンがある場合は、その残高を記入してください。</t>
        </r>
      </text>
    </comment>
    <comment ref="B8" authorId="0" shapeId="0" xr:uid="{D55779AE-1B2B-410D-A7B7-B2CCEB20C00F}">
      <text>
        <r>
          <rPr>
            <sz val="9"/>
            <color indexed="81"/>
            <rFont val="MS P ゴシック"/>
            <family val="3"/>
            <charset val="128"/>
          </rPr>
          <t>お名前は、イニシャルでも、ニックネームで問題ありません。</t>
        </r>
      </text>
    </comment>
    <comment ref="D8" authorId="0" shapeId="0" xr:uid="{03C225D7-31E3-4643-8FC8-2DB2ABB64AF7}">
      <text>
        <r>
          <rPr>
            <sz val="9"/>
            <color indexed="81"/>
            <rFont val="MS P ゴシック"/>
            <family val="3"/>
            <charset val="128"/>
          </rPr>
          <t>　年齢は、マネープラン作成年の12月31日時点の年齢を記入してください。
　子供をＮ年後にもうける予定の方は、「ーＮ」と入力してください。</t>
        </r>
      </text>
    </comment>
    <comment ref="F8" authorId="0" shapeId="0" xr:uid="{6F6019A1-340A-4C0A-AEE5-AB42BA3B453D}">
      <text>
        <r>
          <rPr>
            <sz val="9"/>
            <color indexed="81"/>
            <rFont val="MS P ゴシック"/>
            <family val="3"/>
            <charset val="128"/>
          </rPr>
          <t>ここでいう保険金とは、あなたが加入する保険の中で満期保険金や解約返戻金のある保険です。保険証で確認してください。現在時点で解約した場合に手にすることが出来る解約返戻金で把握しておくと良いでしょう。</t>
        </r>
      </text>
    </comment>
    <comment ref="J8" authorId="1" shapeId="0" xr:uid="{7C88E426-08E6-4A75-B618-73CBFE91D8A6}">
      <text>
        <r>
          <rPr>
            <sz val="9"/>
            <color indexed="81"/>
            <rFont val="MS P ゴシック"/>
            <family val="3"/>
            <charset val="128"/>
          </rPr>
          <t>住宅ローンがある場合は、その残高を記入してください。</t>
        </r>
      </text>
    </comment>
    <comment ref="F9" authorId="0" shapeId="0" xr:uid="{FB0649A4-58ED-48DF-B5BF-C244D6C5932A}">
      <text>
        <r>
          <rPr>
            <sz val="9"/>
            <color indexed="81"/>
            <rFont val="MS P ゴシック"/>
            <family val="3"/>
            <charset val="128"/>
          </rPr>
          <t>ここでいう有価証券とは、株式や債券、投資信託のことを言います。リスクのある収益性の金融商品です。多くは、証券会社を通じて保有していると思います。</t>
        </r>
      </text>
    </comment>
    <comment ref="J9" authorId="0" shapeId="0" xr:uid="{01A3C1EB-D34B-47D6-A2D3-E237DD720C31}">
      <text>
        <r>
          <rPr>
            <sz val="9"/>
            <color indexed="81"/>
            <rFont val="MS P ゴシック"/>
            <family val="3"/>
            <charset val="128"/>
          </rPr>
          <t>上記以外に負債がある場合は、その未払い金額を記入してください。</t>
        </r>
      </text>
    </comment>
    <comment ref="F10" authorId="0" shapeId="0" xr:uid="{BA36680D-4627-4B01-B9D4-3B5BF0FE9C94}">
      <text>
        <r>
          <rPr>
            <sz val="9"/>
            <color indexed="81"/>
            <rFont val="MS P ゴシック"/>
            <family val="3"/>
            <charset val="128"/>
          </rPr>
          <t>上記以外に資金化できる金融資産があればここに記入してください。</t>
        </r>
      </text>
    </comment>
    <comment ref="F11" authorId="0" shapeId="0" xr:uid="{2A467048-F2D2-4E64-9C30-9C8F4044ECD7}">
      <text>
        <r>
          <rPr>
            <sz val="9"/>
            <color indexed="81"/>
            <rFont val="MS P ゴシック"/>
            <family val="3"/>
            <charset val="128"/>
          </rPr>
          <t>これらの合計を貯蓄残高します。ここでは、何らかの理由で、資金化し、支払い可能な金額という意味合いです。</t>
        </r>
      </text>
    </comment>
    <comment ref="F15" authorId="0" shapeId="0" xr:uid="{37D9EB10-66DA-4107-BED9-DEB2A356D679}">
      <text>
        <r>
          <rPr>
            <sz val="9"/>
            <color indexed="81"/>
            <rFont val="MS P ゴシック"/>
            <family val="3"/>
            <charset val="128"/>
          </rPr>
          <t>土地・建物は、周辺地域の売買情報から想定しましょう。折込チラシを活用する手もあります。国土交通省の土地総合情報システムも便利です。自分の希望販売価格にならないようにしてください。</t>
        </r>
      </text>
    </comment>
    <comment ref="F16" authorId="0" shapeId="0" xr:uid="{8867CEF5-56AC-45BD-BCCD-76B34680ACA4}">
      <text>
        <r>
          <rPr>
            <sz val="9"/>
            <color indexed="81"/>
            <rFont val="MS P ゴシック"/>
            <family val="3"/>
            <charset val="128"/>
          </rPr>
          <t>自動車を保有の場合は、その下取り価格などを記入してください。こちらも。希望価格にならないようにしてください。</t>
        </r>
      </text>
    </comment>
    <comment ref="F17" authorId="0" shapeId="0" xr:uid="{B2F8C977-815F-481D-AB70-E80CB2BEF207}">
      <text>
        <r>
          <rPr>
            <sz val="9"/>
            <color indexed="81"/>
            <rFont val="MS P ゴシック"/>
            <family val="3"/>
            <charset val="128"/>
          </rPr>
          <t>上記以外になにか資産がある場合は、その売却可能金額を記入してください。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吉田Satoshi</author>
  </authors>
  <commentList>
    <comment ref="C6" authorId="0" shapeId="0" xr:uid="{DF9EEB91-FD34-487E-869C-D10AAE18A646}">
      <text>
        <r>
          <rPr>
            <sz val="10"/>
            <color indexed="81"/>
            <rFont val="MS P ゴシック"/>
            <family val="3"/>
            <charset val="128"/>
          </rPr>
          <t>注：教育費は、ライフイベントではなく、後ほど経常的な支出として検討します。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吉田Satoshi</author>
    <author>TIM吉田</author>
    <author>吉田TIM</author>
  </authors>
  <commentList>
    <comment ref="F18" authorId="0" shapeId="0" xr:uid="{6363C73B-7C2B-4EE6-A47D-DF5939B5BAEE}">
      <text>
        <r>
          <rPr>
            <sz val="12"/>
            <color rgb="FF000000"/>
            <rFont val="ＭＳ Ｐゴシック"/>
            <family val="2"/>
            <charset val="128"/>
            <scheme val="minor"/>
          </rPr>
          <t>本人の給与・賞与は、「あなた給与・賞与入力シート」で入力します。「</t>
        </r>
        <r>
          <rPr>
            <u/>
            <sz val="12"/>
            <color rgb="FF000000"/>
            <rFont val="ＭＳ Ｐゴシック"/>
            <family val="2"/>
            <charset val="128"/>
            <scheme val="minor"/>
          </rPr>
          <t>本人」</t>
        </r>
        <r>
          <rPr>
            <sz val="12"/>
            <color rgb="FF000000"/>
            <rFont val="ＭＳ Ｐゴシック"/>
            <family val="2"/>
            <charset val="128"/>
            <scheme val="minor"/>
          </rPr>
          <t>をクリックしてください。</t>
        </r>
      </text>
    </comment>
    <comment ref="F19" authorId="0" shapeId="0" xr:uid="{EA153436-8F37-4A04-B12E-C1A39E6CBA3C}">
      <text>
        <r>
          <rPr>
            <sz val="12"/>
            <color rgb="FF000000"/>
            <rFont val="ＭＳ Ｐゴシック"/>
            <family val="2"/>
            <charset val="128"/>
            <scheme val="minor"/>
          </rPr>
          <t>配偶者の給与・賞与は、「配偶者の給与・賞与入力シート」で入力します。「</t>
        </r>
        <r>
          <rPr>
            <u/>
            <sz val="12"/>
            <color rgb="FF000000"/>
            <rFont val="ＭＳ Ｐゴシック"/>
            <family val="2"/>
            <charset val="128"/>
            <scheme val="minor"/>
          </rPr>
          <t>配偶者</t>
        </r>
        <r>
          <rPr>
            <sz val="12"/>
            <color rgb="FF000000"/>
            <rFont val="ＭＳ Ｐゴシック"/>
            <family val="2"/>
            <charset val="128"/>
            <scheme val="minor"/>
          </rPr>
          <t>」をクリックしてください</t>
        </r>
        <r>
          <rPr>
            <sz val="9"/>
            <color rgb="FF000000"/>
            <rFont val="ＭＳ Ｐゴシック"/>
            <family val="2"/>
            <charset val="128"/>
            <scheme val="minor"/>
          </rPr>
          <t>。</t>
        </r>
      </text>
    </comment>
    <comment ref="F20" authorId="1" shapeId="0" xr:uid="{FB973411-DA34-490A-947C-1F3495622B50}">
      <text>
        <r>
          <rPr>
            <sz val="12"/>
            <color rgb="FF000000"/>
            <rFont val="ＭＳ Ｐゴシック"/>
            <family val="2"/>
            <charset val="128"/>
            <scheme val="minor"/>
          </rPr>
          <t>退職金（退職一金）の手取り額を、退職金を受け取る年齢のセルに入れてください。手取り額の不明の方は、企業年金のセルで概算しますので、下記、企業年金・本人🖱をクリックしてください。</t>
        </r>
      </text>
    </comment>
    <comment ref="F22" authorId="0" shapeId="0" xr:uid="{909C843D-2871-457F-B728-AD1BC462AE70}">
      <text>
        <r>
          <rPr>
            <sz val="12"/>
            <color rgb="FF000000"/>
            <rFont val="ＭＳ Ｐゴシック"/>
            <family val="2"/>
            <charset val="128"/>
            <scheme val="minor"/>
          </rPr>
          <t>あなたの退職一時金は、左側の</t>
        </r>
        <r>
          <rPr>
            <u/>
            <sz val="12"/>
            <color rgb="FF000000"/>
            <rFont val="ＭＳ Ｐゴシック"/>
            <family val="2"/>
            <charset val="128"/>
            <scheme val="minor"/>
          </rPr>
          <t>本人</t>
        </r>
        <r>
          <rPr>
            <sz val="12"/>
            <color rgb="FF000000"/>
            <rFont val="ＭＳ Ｐゴシック"/>
            <family val="2"/>
            <charset val="128"/>
            <scheme val="minor"/>
          </rPr>
          <t>セルをクリックし、「あなたの退職一時金・企業年金入力シート」で計算し、該当するセルに直接から入力します。</t>
        </r>
      </text>
    </comment>
    <comment ref="F23" authorId="1" shapeId="0" xr:uid="{BB4E81FF-DD67-4365-9623-9228117CCF74}">
      <text>
        <r>
          <rPr>
            <sz val="12"/>
            <color rgb="FF000000"/>
            <rFont val="ＭＳ Ｐゴシック"/>
            <family val="2"/>
            <charset val="128"/>
            <scheme val="minor"/>
          </rPr>
          <t>配偶者の退職一時金は、左側の配偶者セルをクリックし、「配偶者の退職一時金・企業年金入力シート」で計算し、該当するセルに直接から入力します。</t>
        </r>
      </text>
    </comment>
    <comment ref="F24" authorId="0" shapeId="0" xr:uid="{8D8C1FDF-E5E5-4E8A-A825-BFA935AC768C}">
      <text>
        <r>
          <rPr>
            <sz val="12"/>
            <color rgb="FF000000"/>
            <rFont val="ＭＳ Ｐゴシック"/>
            <family val="2"/>
            <charset val="128"/>
            <scheme val="minor"/>
          </rPr>
          <t>あなたの企業年金は、左側の</t>
        </r>
        <r>
          <rPr>
            <u/>
            <sz val="12"/>
            <color rgb="FF000000"/>
            <rFont val="ＭＳ Ｐゴシック"/>
            <family val="2"/>
            <charset val="128"/>
            <scheme val="minor"/>
          </rPr>
          <t>本人</t>
        </r>
        <r>
          <rPr>
            <sz val="12"/>
            <color rgb="FF000000"/>
            <rFont val="ＭＳ Ｐゴシック"/>
            <family val="2"/>
            <charset val="128"/>
            <scheme val="minor"/>
          </rPr>
          <t>セルをクリックし、「あなたの退職金・企業年金入力シート」から入力します。</t>
        </r>
      </text>
    </comment>
    <comment ref="F25" authorId="1" shapeId="0" xr:uid="{5E9A1357-AEB8-460C-B6DB-2D516B8CF029}">
      <text>
        <r>
          <rPr>
            <sz val="12"/>
            <color rgb="FF000000"/>
            <rFont val="ＭＳ Ｐゴシック"/>
            <family val="2"/>
            <charset val="128"/>
            <scheme val="minor"/>
          </rPr>
          <t>配偶者の企業年金は、左側の配偶者セルをクリックし、「配偶者の退職金・企業年金入力シート」から入力します。</t>
        </r>
      </text>
    </comment>
    <comment ref="E26" authorId="0" shapeId="0" xr:uid="{B99CC28D-4780-45C7-9EB7-FAECE1EA031C}">
      <text>
        <r>
          <rPr>
            <b/>
            <sz val="12"/>
            <color indexed="81"/>
            <rFont val="MS P ゴシック"/>
            <family val="3"/>
            <charset val="128"/>
          </rPr>
          <t>公的年金は、年金定期便などを参照しながらで入力します。右側の本人・配偶者のセルをクリックしてください。</t>
        </r>
        <r>
          <rPr>
            <sz val="12"/>
            <color indexed="81"/>
            <rFont val="MS P ゴシック"/>
            <family val="3"/>
            <charset val="128"/>
          </rPr>
          <t xml:space="preserve">
</t>
        </r>
      </text>
    </comment>
    <comment ref="G30" authorId="1" shapeId="0" xr:uid="{C779E6F2-8025-4D15-A411-59C65E5A127F}">
      <text>
        <r>
          <rPr>
            <sz val="9"/>
            <color rgb="FF000000"/>
            <rFont val="ＭＳ Ｐゴシック"/>
            <family val="2"/>
            <charset val="128"/>
            <scheme val="minor"/>
          </rPr>
          <t>この控除率は、変更可能です。</t>
        </r>
      </text>
    </comment>
    <comment ref="G38" authorId="1" shapeId="0" xr:uid="{DD6D006A-B067-4DC1-AA14-633170911FD1}">
      <text>
        <r>
          <rPr>
            <sz val="9"/>
            <color indexed="81"/>
            <rFont val="MS P ゴシック"/>
            <family val="3"/>
            <charset val="128"/>
          </rPr>
          <t>基礎生活費入力シートに移動し、基礎生活費を検討し、入力してください。ここでは、直接入力できません。</t>
        </r>
      </text>
    </comment>
    <comment ref="D46" authorId="2" shapeId="0" xr:uid="{B1044C4D-9A86-4DFB-9B2F-C78528F41BB1}">
      <text>
        <r>
          <rPr>
            <sz val="9"/>
            <color indexed="81"/>
            <rFont val="MS P ゴシック"/>
            <family val="3"/>
            <charset val="128"/>
          </rPr>
          <t>定年や退職の翌年は、前年の「給与・賞与」の10％を住民税として、キャッシュフロー表の該当セルに直接入力してください。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TIM吉田</author>
  </authors>
  <commentList>
    <comment ref="C9" authorId="0" shapeId="0" xr:uid="{4EFEE40F-A091-40DC-8BD0-9B49DAC0070D}">
      <text>
        <r>
          <rPr>
            <sz val="9"/>
            <color indexed="81"/>
            <rFont val="MS P ゴシック"/>
            <family val="3"/>
            <charset val="128"/>
          </rPr>
          <t>婚約は、結納式か婚約食事会のどちらか。</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TIM吉田</author>
  </authors>
  <commentList>
    <comment ref="M10" authorId="0" shapeId="0" xr:uid="{A76AB458-D864-4C9E-9C51-F3D6B1BB1465}">
      <text>
        <r>
          <rPr>
            <sz val="9"/>
            <color indexed="81"/>
            <rFont val="MS P ゴシック"/>
            <family val="3"/>
            <charset val="128"/>
          </rPr>
          <t>給与収入に対する税金・社会保険料の控除率です。変更可能です。デフォルト値は20％としてあります。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TIM吉田</author>
  </authors>
  <commentList>
    <comment ref="M10" authorId="0" shapeId="0" xr:uid="{32C3AA67-47AE-4084-929F-6DB19B8737D4}">
      <text>
        <r>
          <rPr>
            <sz val="12"/>
            <color indexed="81"/>
            <rFont val="MS P ゴシック"/>
            <family val="3"/>
            <charset val="128"/>
          </rPr>
          <t>給与収入に対する税金・社会保険料の控除率です。変更可能です。デフォルト値は20％としてあります。</t>
        </r>
      </text>
    </comment>
  </commentList>
</comments>
</file>

<file path=xl/sharedStrings.xml><?xml version="1.0" encoding="utf-8"?>
<sst xmlns="http://schemas.openxmlformats.org/spreadsheetml/2006/main" count="700" uniqueCount="519">
  <si>
    <t>年</t>
    <rPh sb="0" eb="1">
      <t>ネン</t>
    </rPh>
    <phoneticPr fontId="1"/>
  </si>
  <si>
    <t>家族構成</t>
    <rPh sb="0" eb="2">
      <t>カゾク</t>
    </rPh>
    <rPh sb="2" eb="4">
      <t>コウセイ</t>
    </rPh>
    <phoneticPr fontId="1"/>
  </si>
  <si>
    <t>給与・賞与</t>
    <rPh sb="0" eb="2">
      <t>キュウヨ</t>
    </rPh>
    <rPh sb="3" eb="5">
      <t>ショウヨ</t>
    </rPh>
    <phoneticPr fontId="1"/>
  </si>
  <si>
    <t>本人</t>
    <rPh sb="0" eb="2">
      <t>ホンニン</t>
    </rPh>
    <phoneticPr fontId="1"/>
  </si>
  <si>
    <t>配偶者</t>
    <rPh sb="0" eb="3">
      <t>ハイグウシャ</t>
    </rPh>
    <phoneticPr fontId="1"/>
  </si>
  <si>
    <t>企業年金</t>
    <rPh sb="0" eb="2">
      <t>キギョウ</t>
    </rPh>
    <rPh sb="2" eb="4">
      <t>ネンキン</t>
    </rPh>
    <phoneticPr fontId="1"/>
  </si>
  <si>
    <t>公的年金</t>
    <rPh sb="0" eb="2">
      <t>コウテキ</t>
    </rPh>
    <rPh sb="2" eb="4">
      <t>ネンキン</t>
    </rPh>
    <phoneticPr fontId="1"/>
  </si>
  <si>
    <t>収入合計</t>
    <rPh sb="0" eb="2">
      <t>シュウニュウ</t>
    </rPh>
    <rPh sb="2" eb="4">
      <t>ゴウケイ</t>
    </rPh>
    <phoneticPr fontId="1"/>
  </si>
  <si>
    <t>支出合計</t>
    <rPh sb="0" eb="2">
      <t>シシュツ</t>
    </rPh>
    <rPh sb="2" eb="4">
      <t>ゴウケイ</t>
    </rPh>
    <phoneticPr fontId="1"/>
  </si>
  <si>
    <t>花王　いちろう</t>
    <rPh sb="0" eb="2">
      <t>カオウ</t>
    </rPh>
    <phoneticPr fontId="1"/>
  </si>
  <si>
    <t>かずこ</t>
    <phoneticPr fontId="1"/>
  </si>
  <si>
    <t>ライフイベント</t>
    <phoneticPr fontId="1"/>
  </si>
  <si>
    <t>本人（代行通算）</t>
    <rPh sb="0" eb="2">
      <t>ホンニン</t>
    </rPh>
    <rPh sb="3" eb="5">
      <t>ダイコウ</t>
    </rPh>
    <rPh sb="5" eb="7">
      <t>ツウサン</t>
    </rPh>
    <phoneticPr fontId="1"/>
  </si>
  <si>
    <t>60歳以降の税金・社会保険料</t>
    <rPh sb="2" eb="3">
      <t>サイ</t>
    </rPh>
    <rPh sb="3" eb="5">
      <t>イコウ</t>
    </rPh>
    <rPh sb="6" eb="8">
      <t>ゼイキン</t>
    </rPh>
    <rPh sb="9" eb="11">
      <t>シャカイ</t>
    </rPh>
    <rPh sb="11" eb="14">
      <t>ホケンリョウ</t>
    </rPh>
    <phoneticPr fontId="1"/>
  </si>
  <si>
    <t>①</t>
    <phoneticPr fontId="6"/>
  </si>
  <si>
    <t>②</t>
    <phoneticPr fontId="6"/>
  </si>
  <si>
    <t>③</t>
    <phoneticPr fontId="6"/>
  </si>
  <si>
    <t>④</t>
    <phoneticPr fontId="6"/>
  </si>
  <si>
    <t>⑤</t>
    <phoneticPr fontId="6"/>
  </si>
  <si>
    <t>⑥</t>
    <phoneticPr fontId="6"/>
  </si>
  <si>
    <t>⑦</t>
    <phoneticPr fontId="6"/>
  </si>
  <si>
    <t>⑧</t>
    <phoneticPr fontId="6"/>
  </si>
  <si>
    <t>⑨</t>
    <phoneticPr fontId="6"/>
  </si>
  <si>
    <t>⑩</t>
    <phoneticPr fontId="6"/>
  </si>
  <si>
    <t>⑪</t>
    <phoneticPr fontId="6"/>
  </si>
  <si>
    <t>⑫</t>
    <phoneticPr fontId="6"/>
  </si>
  <si>
    <t>⑬</t>
    <phoneticPr fontId="6"/>
  </si>
  <si>
    <t>⑭</t>
    <phoneticPr fontId="6"/>
  </si>
  <si>
    <t>⑮</t>
    <phoneticPr fontId="6"/>
  </si>
  <si>
    <t>⑯</t>
    <phoneticPr fontId="6"/>
  </si>
  <si>
    <t>⑰</t>
    <phoneticPr fontId="6"/>
  </si>
  <si>
    <t>⑱</t>
    <phoneticPr fontId="6"/>
  </si>
  <si>
    <t>⑲</t>
    <phoneticPr fontId="6"/>
  </si>
  <si>
    <t>㉑</t>
    <phoneticPr fontId="6"/>
  </si>
  <si>
    <t>㉒</t>
    <phoneticPr fontId="6"/>
  </si>
  <si>
    <t>戻る</t>
    <rPh sb="0" eb="1">
      <t>モド</t>
    </rPh>
    <phoneticPr fontId="1"/>
  </si>
  <si>
    <t>◆基礎生活費の目安（年額）</t>
    <rPh sb="1" eb="6">
      <t>キソセイカツヒ</t>
    </rPh>
    <rPh sb="7" eb="9">
      <t>メヤス</t>
    </rPh>
    <rPh sb="10" eb="12">
      <t>ネンガク</t>
    </rPh>
    <phoneticPr fontId="1"/>
  </si>
  <si>
    <t>単身世帯</t>
    <rPh sb="0" eb="2">
      <t>タンシン</t>
    </rPh>
    <rPh sb="2" eb="4">
      <t>セタイ</t>
    </rPh>
    <phoneticPr fontId="1"/>
  </si>
  <si>
    <t>２人世帯</t>
    <rPh sb="1" eb="2">
      <t>ニン</t>
    </rPh>
    <rPh sb="2" eb="4">
      <t>セタイ</t>
    </rPh>
    <phoneticPr fontId="1"/>
  </si>
  <si>
    <t>３人世帯</t>
    <rPh sb="1" eb="4">
      <t>ニンセタイ</t>
    </rPh>
    <phoneticPr fontId="1"/>
  </si>
  <si>
    <t>４人世帯</t>
    <rPh sb="1" eb="2">
      <t>ニン</t>
    </rPh>
    <rPh sb="2" eb="4">
      <t>セタイ</t>
    </rPh>
    <phoneticPr fontId="1"/>
  </si>
  <si>
    <t>高齢夫婦無職世帯</t>
    <rPh sb="0" eb="2">
      <t>コウレイ</t>
    </rPh>
    <rPh sb="2" eb="4">
      <t>フウフ</t>
    </rPh>
    <rPh sb="4" eb="8">
      <t>ムショクセタイ</t>
    </rPh>
    <phoneticPr fontId="1"/>
  </si>
  <si>
    <t>高齢単身無職世帯</t>
    <rPh sb="0" eb="2">
      <t>コウレイ</t>
    </rPh>
    <rPh sb="2" eb="4">
      <t>タンシン</t>
    </rPh>
    <rPh sb="4" eb="8">
      <t>ムショクセタイ</t>
    </rPh>
    <phoneticPr fontId="1"/>
  </si>
  <si>
    <t>◆教育費の目安（年額）</t>
    <rPh sb="1" eb="4">
      <t>キョウイクヒ</t>
    </rPh>
    <rPh sb="5" eb="7">
      <t>メヤス</t>
    </rPh>
    <rPh sb="8" eb="10">
      <t>ネンガク</t>
    </rPh>
    <phoneticPr fontId="1"/>
  </si>
  <si>
    <t>公立</t>
    <rPh sb="0" eb="2">
      <t>コウリツ</t>
    </rPh>
    <phoneticPr fontId="1"/>
  </si>
  <si>
    <t>私立</t>
    <rPh sb="0" eb="2">
      <t>シリツ</t>
    </rPh>
    <phoneticPr fontId="1"/>
  </si>
  <si>
    <t>小学校</t>
    <rPh sb="0" eb="3">
      <t>ショウガッコウ</t>
    </rPh>
    <phoneticPr fontId="1"/>
  </si>
  <si>
    <t>中学校</t>
    <rPh sb="0" eb="3">
      <t>チュウガッコウ</t>
    </rPh>
    <phoneticPr fontId="1"/>
  </si>
  <si>
    <t>高　校</t>
    <rPh sb="0" eb="1">
      <t>タカ</t>
    </rPh>
    <rPh sb="2" eb="3">
      <t>コウ</t>
    </rPh>
    <phoneticPr fontId="1"/>
  </si>
  <si>
    <t>上記金額は、入学金や授業料など学校に納付する費用と学習塾やお稽古ごとの月謝などを合計したものである。</t>
    <rPh sb="0" eb="4">
      <t>ジョウキキンガク</t>
    </rPh>
    <rPh sb="6" eb="9">
      <t>ニュウガクキン</t>
    </rPh>
    <rPh sb="10" eb="13">
      <t>ジュギョウリョウ</t>
    </rPh>
    <rPh sb="15" eb="17">
      <t>ガッコウ</t>
    </rPh>
    <rPh sb="18" eb="20">
      <t>ノウフ</t>
    </rPh>
    <rPh sb="22" eb="24">
      <t>ヒヨウ</t>
    </rPh>
    <rPh sb="25" eb="28">
      <t>ガクシュウジュク</t>
    </rPh>
    <rPh sb="30" eb="32">
      <t>ケイコ</t>
    </rPh>
    <rPh sb="35" eb="37">
      <t>ゲッシャ</t>
    </rPh>
    <rPh sb="40" eb="42">
      <t>ゴウケイ</t>
    </rPh>
    <phoneticPr fontId="1"/>
  </si>
  <si>
    <t>保護者が支出した１年間・子供一人当たりの学習費総額</t>
    <phoneticPr fontId="1"/>
  </si>
  <si>
    <t>（保護者が子供の学校教育及び学校
外活動のために支出した経費の総額）</t>
    <phoneticPr fontId="1"/>
  </si>
  <si>
    <t>入学金</t>
    <rPh sb="0" eb="3">
      <t>ニュウガクキン</t>
    </rPh>
    <phoneticPr fontId="1"/>
  </si>
  <si>
    <t>国公立</t>
    <rPh sb="0" eb="3">
      <t>コッコウリツ</t>
    </rPh>
    <phoneticPr fontId="1"/>
  </si>
  <si>
    <t>私立文系</t>
    <rPh sb="0" eb="2">
      <t>シリツ</t>
    </rPh>
    <rPh sb="2" eb="4">
      <t>ブンケイ</t>
    </rPh>
    <phoneticPr fontId="1"/>
  </si>
  <si>
    <t>私立理系</t>
    <rPh sb="0" eb="2">
      <t>シリツ</t>
    </rPh>
    <rPh sb="2" eb="4">
      <t>リケイ</t>
    </rPh>
    <phoneticPr fontId="1"/>
  </si>
  <si>
    <t>①</t>
    <phoneticPr fontId="1"/>
  </si>
  <si>
    <t>③</t>
    <phoneticPr fontId="1"/>
  </si>
  <si>
    <t>⑤</t>
    <phoneticPr fontId="1"/>
  </si>
  <si>
    <t>本人（確定給付）</t>
    <rPh sb="0" eb="2">
      <t>ホンニン</t>
    </rPh>
    <rPh sb="3" eb="7">
      <t>カクテイキュウフ</t>
    </rPh>
    <phoneticPr fontId="1"/>
  </si>
  <si>
    <t>⑥</t>
    <phoneticPr fontId="1"/>
  </si>
  <si>
    <t>企業年金</t>
    <rPh sb="0" eb="4">
      <t>キギョウネンキン</t>
    </rPh>
    <phoneticPr fontId="1"/>
  </si>
  <si>
    <t>本人（確定拠出）</t>
    <rPh sb="0" eb="2">
      <t>ホンニン</t>
    </rPh>
    <rPh sb="3" eb="7">
      <t>カクテイキョシュツ</t>
    </rPh>
    <phoneticPr fontId="1"/>
  </si>
  <si>
    <t>本人（国民年金）</t>
    <rPh sb="0" eb="2">
      <t>ホンニン</t>
    </rPh>
    <rPh sb="3" eb="7">
      <t>コクミンネンキン</t>
    </rPh>
    <phoneticPr fontId="1"/>
  </si>
  <si>
    <t>本人（厚生年金）</t>
    <rPh sb="0" eb="2">
      <t>ホンニン</t>
    </rPh>
    <rPh sb="3" eb="7">
      <t>コウセイネンキン</t>
    </rPh>
    <phoneticPr fontId="1"/>
  </si>
  <si>
    <t>配偶者（国民年金）</t>
    <rPh sb="0" eb="3">
      <t>ハイグウシャ</t>
    </rPh>
    <rPh sb="4" eb="8">
      <t>コクミンネンキン</t>
    </rPh>
    <phoneticPr fontId="1"/>
  </si>
  <si>
    <t>配偶者（厚生年金）</t>
    <rPh sb="0" eb="3">
      <t>ハイグウシャ</t>
    </rPh>
    <rPh sb="4" eb="6">
      <t>コウセイ</t>
    </rPh>
    <rPh sb="6" eb="8">
      <t>ネンキン</t>
    </rPh>
    <phoneticPr fontId="1"/>
  </si>
  <si>
    <t>⑯</t>
    <phoneticPr fontId="1"/>
  </si>
  <si>
    <t>ライフイベント費</t>
    <rPh sb="7" eb="8">
      <t>ヒ</t>
    </rPh>
    <phoneticPr fontId="1"/>
  </si>
  <si>
    <t>㉓</t>
    <phoneticPr fontId="6"/>
  </si>
  <si>
    <t>金融資産残高</t>
    <rPh sb="0" eb="4">
      <t>キンユウシサン</t>
    </rPh>
    <rPh sb="4" eb="6">
      <t>ザンダカ</t>
    </rPh>
    <phoneticPr fontId="1"/>
  </si>
  <si>
    <t>純資産残高</t>
    <rPh sb="0" eb="3">
      <t>ジュンシサン</t>
    </rPh>
    <rPh sb="3" eb="5">
      <t>ザンダカ</t>
    </rPh>
    <phoneticPr fontId="1"/>
  </si>
  <si>
    <t>㉔</t>
    <phoneticPr fontId="6"/>
  </si>
  <si>
    <t>㉕</t>
    <phoneticPr fontId="6"/>
  </si>
  <si>
    <t>（単位：万円）</t>
    <rPh sb="1" eb="3">
      <t>タンイ</t>
    </rPh>
    <rPh sb="4" eb="6">
      <t>マンエン</t>
    </rPh>
    <phoneticPr fontId="1"/>
  </si>
  <si>
    <t>年齢</t>
    <rPh sb="0" eb="2">
      <t>ネンレイ</t>
    </rPh>
    <phoneticPr fontId="1"/>
  </si>
  <si>
    <t>おおよその給与手取り額（可処分所得）の入力</t>
    <rPh sb="5" eb="7">
      <t>キュウヨ</t>
    </rPh>
    <rPh sb="7" eb="9">
      <t>テド</t>
    </rPh>
    <rPh sb="10" eb="11">
      <t>ガク</t>
    </rPh>
    <rPh sb="12" eb="15">
      <t>カショブン</t>
    </rPh>
    <rPh sb="15" eb="17">
      <t>ショトク</t>
    </rPh>
    <rPh sb="19" eb="21">
      <t>ニュウリョク</t>
    </rPh>
    <phoneticPr fontId="1"/>
  </si>
  <si>
    <t>①支払金額</t>
    <rPh sb="1" eb="5">
      <t>シハライキンガク</t>
    </rPh>
    <phoneticPr fontId="1"/>
  </si>
  <si>
    <t>②源泉徴収額</t>
    <rPh sb="1" eb="6">
      <t>ゲンセンチョウシュウガク</t>
    </rPh>
    <phoneticPr fontId="1"/>
  </si>
  <si>
    <t>③社会保険料等の金額</t>
    <rPh sb="1" eb="6">
      <t>シャカイホケンリョウ</t>
    </rPh>
    <rPh sb="6" eb="7">
      <t>ナド</t>
    </rPh>
    <rPh sb="8" eb="10">
      <t>キンガク</t>
    </rPh>
    <phoneticPr fontId="1"/>
  </si>
  <si>
    <t>⑤所得控除の合計額</t>
    <rPh sb="1" eb="3">
      <t>ショトク</t>
    </rPh>
    <rPh sb="3" eb="5">
      <t>コウジョ</t>
    </rPh>
    <rPh sb="6" eb="8">
      <t>ゴウケイ</t>
    </rPh>
    <rPh sb="8" eb="9">
      <t>ガク</t>
    </rPh>
    <phoneticPr fontId="1"/>
  </si>
  <si>
    <t>④給与所得控除後の金額</t>
    <rPh sb="1" eb="5">
      <t>キュウヨショトク</t>
    </rPh>
    <rPh sb="5" eb="8">
      <t>コウジョゴ</t>
    </rPh>
    <rPh sb="9" eb="11">
      <t>キンガク</t>
    </rPh>
    <phoneticPr fontId="1"/>
  </si>
  <si>
    <t>この給与で何歳まで働きますか？</t>
    <rPh sb="2" eb="4">
      <t>キュウヨ</t>
    </rPh>
    <rPh sb="5" eb="7">
      <t>ナンサイ</t>
    </rPh>
    <rPh sb="9" eb="10">
      <t>ハタラ</t>
    </rPh>
    <phoneticPr fontId="1"/>
  </si>
  <si>
    <t>可処分所得額①</t>
    <rPh sb="0" eb="3">
      <t>カショブン</t>
    </rPh>
    <rPh sb="3" eb="6">
      <t>ショトクガク</t>
    </rPh>
    <phoneticPr fontId="1"/>
  </si>
  <si>
    <t>何歳から</t>
    <rPh sb="0" eb="2">
      <t>ナンサイ</t>
    </rPh>
    <phoneticPr fontId="1"/>
  </si>
  <si>
    <t>何歳まで</t>
    <rPh sb="0" eb="2">
      <t>ナンサイ</t>
    </rPh>
    <phoneticPr fontId="1"/>
  </si>
  <si>
    <t>年収いくらで</t>
    <rPh sb="0" eb="2">
      <t>ネンシュウ</t>
    </rPh>
    <phoneticPr fontId="1"/>
  </si>
  <si>
    <t>種類</t>
    <rPh sb="0" eb="2">
      <t>シュルイ</t>
    </rPh>
    <phoneticPr fontId="1"/>
  </si>
  <si>
    <t>終  身</t>
    <rPh sb="0" eb="1">
      <t>シュウ</t>
    </rPh>
    <rPh sb="3" eb="4">
      <t>ミ</t>
    </rPh>
    <phoneticPr fontId="1"/>
  </si>
  <si>
    <t>有  期</t>
    <rPh sb="0" eb="1">
      <t>ユウ</t>
    </rPh>
    <rPh sb="3" eb="4">
      <t>キ</t>
    </rPh>
    <phoneticPr fontId="1"/>
  </si>
  <si>
    <t>受給開始年齢</t>
    <rPh sb="0" eb="2">
      <t>ジュキュウ</t>
    </rPh>
    <rPh sb="2" eb="4">
      <t>カイシ</t>
    </rPh>
    <rPh sb="4" eb="6">
      <t>ネンレイ</t>
    </rPh>
    <phoneticPr fontId="1"/>
  </si>
  <si>
    <t>勤続年数</t>
    <rPh sb="0" eb="4">
      <t>キンゾクネンスウ</t>
    </rPh>
    <phoneticPr fontId="1"/>
  </si>
  <si>
    <t>一時金</t>
    <rPh sb="0" eb="3">
      <t>イチジキン</t>
    </rPh>
    <phoneticPr fontId="1"/>
  </si>
  <si>
    <t>退職所得控除額の計算の表</t>
  </si>
  <si>
    <t>退職金の税金</t>
    <phoneticPr fontId="1"/>
  </si>
  <si>
    <t>勤続年数(＝A)</t>
  </si>
  <si>
    <t>退職所得控除額</t>
  </si>
  <si>
    <t>https://keisan.casio.jp/exec/system/1292387069</t>
    <phoneticPr fontId="1"/>
  </si>
  <si>
    <t>20年以下</t>
  </si>
  <si>
    <t>40万円 × A</t>
  </si>
  <si>
    <t>(80万円に満たない場合には、80万円)</t>
  </si>
  <si>
    <t>https://yakunitatta.info/</t>
    <phoneticPr fontId="1"/>
  </si>
  <si>
    <t>20年超</t>
  </si>
  <si>
    <t>800万円 ＋ 70万円 × (A - 20年)</t>
  </si>
  <si>
    <t>退職所得の金額</t>
    <phoneticPr fontId="1"/>
  </si>
  <si>
    <r>
      <rPr>
        <sz val="11"/>
        <color rgb="FF333333"/>
        <rFont val="游ゴシック"/>
        <family val="2"/>
        <charset val="128"/>
      </rPr>
      <t>（収入金額（源泉徴収される前の金額）</t>
    </r>
    <r>
      <rPr>
        <sz val="11"/>
        <color rgb="FF333333"/>
        <rFont val="Arial"/>
        <family val="2"/>
      </rPr>
      <t xml:space="preserve"> </t>
    </r>
    <r>
      <rPr>
        <sz val="11"/>
        <color rgb="FF333333"/>
        <rFont val="游ゴシック"/>
        <family val="2"/>
        <charset val="128"/>
      </rPr>
      <t>－</t>
    </r>
    <r>
      <rPr>
        <sz val="11"/>
        <color rgb="FF333333"/>
        <rFont val="Arial"/>
        <family val="2"/>
      </rPr>
      <t xml:space="preserve"> </t>
    </r>
    <r>
      <rPr>
        <sz val="11"/>
        <color rgb="FF333333"/>
        <rFont val="游ゴシック"/>
        <family val="2"/>
        <charset val="128"/>
      </rPr>
      <t>退職所得控除額）</t>
    </r>
    <r>
      <rPr>
        <sz val="11"/>
        <color rgb="FF333333"/>
        <rFont val="Arial"/>
        <family val="2"/>
      </rPr>
      <t xml:space="preserve"> × 1 </t>
    </r>
    <r>
      <rPr>
        <sz val="11"/>
        <color rgb="FF333333"/>
        <rFont val="游ゴシック"/>
        <family val="2"/>
        <charset val="128"/>
      </rPr>
      <t>／</t>
    </r>
    <r>
      <rPr>
        <sz val="11"/>
        <color rgb="FF333333"/>
        <rFont val="Arial"/>
        <family val="2"/>
      </rPr>
      <t xml:space="preserve"> 2 </t>
    </r>
    <phoneticPr fontId="1"/>
  </si>
  <si>
    <t>税率</t>
    <rPh sb="0" eb="2">
      <t>ゼイリツ</t>
    </rPh>
    <phoneticPr fontId="1"/>
  </si>
  <si>
    <t>控除額</t>
    <rPh sb="0" eb="3">
      <t>コウジョガク</t>
    </rPh>
    <phoneticPr fontId="1"/>
  </si>
  <si>
    <t>所得税の速算表</t>
    <phoneticPr fontId="1"/>
  </si>
  <si>
    <t>課税される所得金額</t>
  </si>
  <si>
    <t>税率</t>
  </si>
  <si>
    <t>控除額</t>
  </si>
  <si>
    <t>1,000円 から 1,949,000円まで</t>
  </si>
  <si>
    <t>0円</t>
  </si>
  <si>
    <t>1,950,000円 から 3,299,000円まで</t>
  </si>
  <si>
    <t>97,500円</t>
  </si>
  <si>
    <t>3,300,000円 から 6,949,000円まで</t>
  </si>
  <si>
    <t>427,500円</t>
  </si>
  <si>
    <t>6,950,000円 から 8,999,000円まで</t>
  </si>
  <si>
    <t>636,000円</t>
  </si>
  <si>
    <t>9,000,000円 から 17,999,000円まで</t>
  </si>
  <si>
    <t>1,536,000円</t>
  </si>
  <si>
    <t>18,000,000円 から 39,999,000円まで</t>
  </si>
  <si>
    <t>2,796,000円</t>
  </si>
  <si>
    <t>40,000,000円 以上</t>
  </si>
  <si>
    <t>4,796,000円</t>
  </si>
  <si>
    <t>所得税(復興特別所得税も含む) = (退職所得 × 税率 - 控除額) × 1.021</t>
    <phoneticPr fontId="1"/>
  </si>
  <si>
    <t>市民税 = 退職所得 × 0.06</t>
    <phoneticPr fontId="1"/>
  </si>
  <si>
    <t>県民税 = 退職所得 × 0.04</t>
    <phoneticPr fontId="1"/>
  </si>
  <si>
    <t>所得税</t>
    <rPh sb="0" eb="3">
      <t>ショトクゼイ</t>
    </rPh>
    <phoneticPr fontId="1"/>
  </si>
  <si>
    <t>住民税</t>
    <rPh sb="0" eb="3">
      <t>ジュウミンゼイ</t>
    </rPh>
    <phoneticPr fontId="1"/>
  </si>
  <si>
    <t>手取り一時金</t>
    <rPh sb="0" eb="2">
      <t>テド</t>
    </rPh>
    <rPh sb="3" eb="6">
      <t>イチジキン</t>
    </rPh>
    <phoneticPr fontId="1"/>
  </si>
  <si>
    <t>年額（円）</t>
    <rPh sb="0" eb="2">
      <t>ネンガク</t>
    </rPh>
    <rPh sb="3" eb="4">
      <t>エン</t>
    </rPh>
    <phoneticPr fontId="1"/>
  </si>
  <si>
    <r>
      <t>老齢</t>
    </r>
    <r>
      <rPr>
        <b/>
        <sz val="11"/>
        <color rgb="FFFF0000"/>
        <rFont val="ＭＳ Ｐゴシック"/>
        <family val="3"/>
        <charset val="128"/>
        <scheme val="minor"/>
      </rPr>
      <t>厚生</t>
    </r>
    <r>
      <rPr>
        <sz val="11"/>
        <color theme="1"/>
        <rFont val="ＭＳ Ｐゴシック"/>
        <family val="2"/>
        <charset val="128"/>
        <scheme val="minor"/>
      </rPr>
      <t>年金⇔厚生年金</t>
    </r>
    <rPh sb="0" eb="2">
      <t>ロウレイ</t>
    </rPh>
    <rPh sb="2" eb="4">
      <t>コウセイ</t>
    </rPh>
    <rPh sb="4" eb="6">
      <t>ネンキン</t>
    </rPh>
    <rPh sb="7" eb="9">
      <t>コウセイ</t>
    </rPh>
    <rPh sb="9" eb="11">
      <t>ネンキン</t>
    </rPh>
    <phoneticPr fontId="1"/>
  </si>
  <si>
    <r>
      <t>老齢</t>
    </r>
    <r>
      <rPr>
        <b/>
        <sz val="11"/>
        <color rgb="FFFF0000"/>
        <rFont val="ＭＳ Ｐゴシック"/>
        <family val="3"/>
        <charset val="128"/>
        <scheme val="minor"/>
      </rPr>
      <t>基礎</t>
    </r>
    <r>
      <rPr>
        <sz val="11"/>
        <color theme="1"/>
        <rFont val="ＭＳ Ｐゴシック"/>
        <family val="2"/>
        <charset val="128"/>
        <scheme val="minor"/>
      </rPr>
      <t>年金⇔国民年金</t>
    </r>
    <rPh sb="0" eb="2">
      <t>ロウレイ</t>
    </rPh>
    <rPh sb="2" eb="6">
      <t>キソネンキン</t>
    </rPh>
    <rPh sb="7" eb="9">
      <t>コクミン</t>
    </rPh>
    <rPh sb="9" eb="11">
      <t>ネンキン</t>
    </rPh>
    <phoneticPr fontId="1"/>
  </si>
  <si>
    <t>資産収益</t>
    <rPh sb="0" eb="2">
      <t>シサン</t>
    </rPh>
    <rPh sb="2" eb="4">
      <t>シュウエキ</t>
    </rPh>
    <phoneticPr fontId="1"/>
  </si>
  <si>
    <t>中３</t>
    <rPh sb="0" eb="1">
      <t>チュウ</t>
    </rPh>
    <phoneticPr fontId="1"/>
  </si>
  <si>
    <t>年長</t>
    <rPh sb="0" eb="2">
      <t>ネンチョウ</t>
    </rPh>
    <phoneticPr fontId="1"/>
  </si>
  <si>
    <t>自身の結婚</t>
    <rPh sb="0" eb="2">
      <t>ジシン</t>
    </rPh>
    <rPh sb="3" eb="5">
      <t>ケッコン</t>
    </rPh>
    <phoneticPr fontId="1"/>
  </si>
  <si>
    <t>第一子誕生</t>
    <rPh sb="0" eb="1">
      <t>ダイ</t>
    </rPh>
    <rPh sb="1" eb="3">
      <t>イッシ</t>
    </rPh>
    <rPh sb="3" eb="5">
      <t>タンジョウ</t>
    </rPh>
    <phoneticPr fontId="1"/>
  </si>
  <si>
    <t>第二子誕生</t>
    <rPh sb="0" eb="1">
      <t>ダイ</t>
    </rPh>
    <rPh sb="2" eb="3">
      <t>シ</t>
    </rPh>
    <rPh sb="3" eb="5">
      <t>タンジョウ</t>
    </rPh>
    <phoneticPr fontId="1"/>
  </si>
  <si>
    <t>第一子入園</t>
    <rPh sb="0" eb="1">
      <t>ダイ</t>
    </rPh>
    <rPh sb="1" eb="3">
      <t>イッシ</t>
    </rPh>
    <rPh sb="3" eb="5">
      <t>ニュウエン</t>
    </rPh>
    <phoneticPr fontId="1"/>
  </si>
  <si>
    <t>第二子入園</t>
    <rPh sb="0" eb="1">
      <t>ダイ</t>
    </rPh>
    <rPh sb="2" eb="3">
      <t>シ</t>
    </rPh>
    <rPh sb="3" eb="5">
      <t>ニュウエン</t>
    </rPh>
    <phoneticPr fontId="1"/>
  </si>
  <si>
    <t>第一子小１</t>
    <rPh sb="0" eb="1">
      <t>ダイ</t>
    </rPh>
    <rPh sb="1" eb="3">
      <t>イッシ</t>
    </rPh>
    <rPh sb="3" eb="4">
      <t>ショウ</t>
    </rPh>
    <phoneticPr fontId="1"/>
  </si>
  <si>
    <t>第二子小１</t>
    <rPh sb="0" eb="1">
      <t>ダイ</t>
    </rPh>
    <rPh sb="2" eb="3">
      <t>シ</t>
    </rPh>
    <rPh sb="3" eb="4">
      <t>ショウ</t>
    </rPh>
    <phoneticPr fontId="1"/>
  </si>
  <si>
    <t>第二子中１</t>
    <rPh sb="0" eb="1">
      <t>ダイ</t>
    </rPh>
    <rPh sb="2" eb="3">
      <t>シ</t>
    </rPh>
    <rPh sb="3" eb="4">
      <t>チュウ</t>
    </rPh>
    <phoneticPr fontId="1"/>
  </si>
  <si>
    <t>第一子中１</t>
    <rPh sb="0" eb="1">
      <t>ダイ</t>
    </rPh>
    <rPh sb="1" eb="3">
      <t>イッシ</t>
    </rPh>
    <rPh sb="3" eb="4">
      <t>チュウ</t>
    </rPh>
    <phoneticPr fontId="1"/>
  </si>
  <si>
    <t>第一子高１</t>
    <rPh sb="0" eb="1">
      <t>ダイ</t>
    </rPh>
    <rPh sb="1" eb="3">
      <t>イッシ</t>
    </rPh>
    <rPh sb="3" eb="4">
      <t>コウ</t>
    </rPh>
    <phoneticPr fontId="1"/>
  </si>
  <si>
    <t>第二子高１</t>
    <rPh sb="0" eb="1">
      <t>ダイ</t>
    </rPh>
    <rPh sb="2" eb="3">
      <t>シ</t>
    </rPh>
    <rPh sb="3" eb="4">
      <t>コウ</t>
    </rPh>
    <phoneticPr fontId="1"/>
  </si>
  <si>
    <t>住宅購入</t>
    <rPh sb="0" eb="2">
      <t>ジュウタク</t>
    </rPh>
    <rPh sb="2" eb="4">
      <t>コウニュウ</t>
    </rPh>
    <phoneticPr fontId="1"/>
  </si>
  <si>
    <t>自動車購入</t>
    <rPh sb="0" eb="3">
      <t>ジドウシャ</t>
    </rPh>
    <rPh sb="3" eb="5">
      <t>コウニュウ</t>
    </rPh>
    <phoneticPr fontId="1"/>
  </si>
  <si>
    <t>家族旅行</t>
    <rPh sb="0" eb="2">
      <t>カゾク</t>
    </rPh>
    <rPh sb="2" eb="4">
      <t>リョコウ</t>
    </rPh>
    <phoneticPr fontId="1"/>
  </si>
  <si>
    <t>産休</t>
    <rPh sb="0" eb="2">
      <t>サンキュウ</t>
    </rPh>
    <phoneticPr fontId="1"/>
  </si>
  <si>
    <t>育休</t>
    <rPh sb="0" eb="2">
      <t>イクキュウ</t>
    </rPh>
    <phoneticPr fontId="1"/>
  </si>
  <si>
    <t>転職</t>
    <rPh sb="0" eb="2">
      <t>テンショク</t>
    </rPh>
    <phoneticPr fontId="1"/>
  </si>
  <si>
    <t>退職</t>
    <rPh sb="0" eb="2">
      <t>タイショク</t>
    </rPh>
    <phoneticPr fontId="1"/>
  </si>
  <si>
    <t>第一子成人</t>
    <rPh sb="0" eb="1">
      <t>ダイ</t>
    </rPh>
    <rPh sb="1" eb="3">
      <t>イッシ</t>
    </rPh>
    <rPh sb="3" eb="5">
      <t>セイジン</t>
    </rPh>
    <phoneticPr fontId="1"/>
  </si>
  <si>
    <t>第二子成人</t>
    <rPh sb="0" eb="1">
      <t>ダイ</t>
    </rPh>
    <rPh sb="2" eb="3">
      <t>シ</t>
    </rPh>
    <rPh sb="3" eb="5">
      <t>セイジン</t>
    </rPh>
    <phoneticPr fontId="1"/>
  </si>
  <si>
    <t>高３</t>
    <rPh sb="0" eb="1">
      <t>コウ</t>
    </rPh>
    <phoneticPr fontId="1"/>
  </si>
  <si>
    <t>小６</t>
    <rPh sb="0" eb="1">
      <t>ショウ</t>
    </rPh>
    <phoneticPr fontId="1"/>
  </si>
  <si>
    <t>リフォーム</t>
    <phoneticPr fontId="1"/>
  </si>
  <si>
    <t>一般に、大学３年生から就職活動が始まります。就職活動費としては、リクルートスーツ代、交通費、宿泊費など平均で10万円程度必要と言われています。</t>
    <rPh sb="0" eb="2">
      <t>イッパン</t>
    </rPh>
    <rPh sb="4" eb="6">
      <t>ダイガク</t>
    </rPh>
    <rPh sb="7" eb="8">
      <t>ネン</t>
    </rPh>
    <rPh sb="8" eb="9">
      <t>セイ</t>
    </rPh>
    <rPh sb="11" eb="13">
      <t>シュウショク</t>
    </rPh>
    <rPh sb="13" eb="15">
      <t>カツドウ</t>
    </rPh>
    <rPh sb="16" eb="17">
      <t>ハジ</t>
    </rPh>
    <rPh sb="22" eb="24">
      <t>シュウショク</t>
    </rPh>
    <rPh sb="24" eb="27">
      <t>カツドウヒ</t>
    </rPh>
    <rPh sb="40" eb="41">
      <t>ダイ</t>
    </rPh>
    <rPh sb="42" eb="45">
      <t>コウツウヒ</t>
    </rPh>
    <rPh sb="46" eb="49">
      <t>シュクハクヒ</t>
    </rPh>
    <rPh sb="51" eb="53">
      <t>ヘイキン</t>
    </rPh>
    <rPh sb="56" eb="58">
      <t>マンエン</t>
    </rPh>
    <rPh sb="58" eb="60">
      <t>テイド</t>
    </rPh>
    <rPh sb="60" eb="62">
      <t>ヒツヨウ</t>
    </rPh>
    <rPh sb="63" eb="64">
      <t>イ</t>
    </rPh>
    <phoneticPr fontId="1"/>
  </si>
  <si>
    <t>引っ越し</t>
    <rPh sb="0" eb="1">
      <t>ヒ</t>
    </rPh>
    <rPh sb="2" eb="3">
      <t>コ</t>
    </rPh>
    <phoneticPr fontId="1"/>
  </si>
  <si>
    <t>手持金</t>
    <rPh sb="0" eb="2">
      <t>テモ</t>
    </rPh>
    <rPh sb="2" eb="3">
      <t>キン</t>
    </rPh>
    <phoneticPr fontId="1"/>
  </si>
  <si>
    <t>機構融資金</t>
    <rPh sb="0" eb="2">
      <t>キコウ</t>
    </rPh>
    <rPh sb="2" eb="5">
      <t>ユウシキン</t>
    </rPh>
    <phoneticPr fontId="1"/>
  </si>
  <si>
    <t>その他の資金</t>
    <rPh sb="2" eb="3">
      <t>タ</t>
    </rPh>
    <rPh sb="4" eb="6">
      <t>シキン</t>
    </rPh>
    <phoneticPr fontId="1"/>
  </si>
  <si>
    <t>1か月当たり予定返済額</t>
    <rPh sb="2" eb="3">
      <t>ゲツ</t>
    </rPh>
    <rPh sb="3" eb="4">
      <t>ア</t>
    </rPh>
    <rPh sb="6" eb="8">
      <t>ヨテイ</t>
    </rPh>
    <rPh sb="8" eb="11">
      <t>ヘンサイガク</t>
    </rPh>
    <phoneticPr fontId="1"/>
  </si>
  <si>
    <t>（返済負担率：24.9％）</t>
    <rPh sb="1" eb="3">
      <t>ヘンサイ</t>
    </rPh>
    <rPh sb="3" eb="6">
      <t>フタンリツ</t>
    </rPh>
    <phoneticPr fontId="1"/>
  </si>
  <si>
    <t>住宅金融支援機構</t>
    <rPh sb="0" eb="2">
      <t>ジュウタク</t>
    </rPh>
    <rPh sb="2" eb="4">
      <t>キンユウ</t>
    </rPh>
    <rPh sb="4" eb="6">
      <t>シエン</t>
    </rPh>
    <rPh sb="6" eb="8">
      <t>キコウ</t>
    </rPh>
    <phoneticPr fontId="1"/>
  </si>
  <si>
    <t>https://www.jhf.go.jp/about/research/loan_flat35.html#SUB3</t>
    <phoneticPr fontId="1"/>
  </si>
  <si>
    <t>全国平均で見たフラット35利用者の状況（2021年度）</t>
    <rPh sb="0" eb="2">
      <t>ゼンコク</t>
    </rPh>
    <rPh sb="2" eb="4">
      <t>ヘイキン</t>
    </rPh>
    <rPh sb="5" eb="6">
      <t>ミ</t>
    </rPh>
    <rPh sb="17" eb="19">
      <t>ジョウキョウ</t>
    </rPh>
    <rPh sb="24" eb="26">
      <t>ネンド</t>
    </rPh>
    <phoneticPr fontId="1"/>
  </si>
  <si>
    <t>（返済負担率：23.7％）</t>
    <rPh sb="1" eb="3">
      <t>ヘンサイ</t>
    </rPh>
    <rPh sb="3" eb="6">
      <t>フタンリツ</t>
    </rPh>
    <phoneticPr fontId="1"/>
  </si>
  <si>
    <t>土地付注文住宅:4,455.5万円</t>
    <rPh sb="0" eb="3">
      <t>トチツ</t>
    </rPh>
    <rPh sb="3" eb="7">
      <t>チュウモンジュウタク</t>
    </rPh>
    <rPh sb="15" eb="17">
      <t>マンエン</t>
    </rPh>
    <phoneticPr fontId="1"/>
  </si>
  <si>
    <t>世帯年収：639.3万円/年収倍率：7.5倍/家族数：3.3人/年齢：38.5歳</t>
    <rPh sb="0" eb="4">
      <t>セタイネンシュウ</t>
    </rPh>
    <rPh sb="4" eb="5">
      <t>ニュウヒ</t>
    </rPh>
    <rPh sb="10" eb="12">
      <t>マンエン</t>
    </rPh>
    <rPh sb="13" eb="15">
      <t>ネンシュウ</t>
    </rPh>
    <rPh sb="15" eb="17">
      <t>バイリツ</t>
    </rPh>
    <rPh sb="21" eb="22">
      <t>バイ</t>
    </rPh>
    <rPh sb="23" eb="26">
      <t>カゾクスウ</t>
    </rPh>
    <rPh sb="30" eb="31">
      <t>ニン</t>
    </rPh>
    <rPh sb="32" eb="34">
      <t>ネンレイ</t>
    </rPh>
    <rPh sb="39" eb="40">
      <t>サイ</t>
    </rPh>
    <phoneticPr fontId="1"/>
  </si>
  <si>
    <t>建売住宅:3604.9万円</t>
    <rPh sb="0" eb="2">
      <t>タテウリ</t>
    </rPh>
    <rPh sb="2" eb="4">
      <t>ジュウタク</t>
    </rPh>
    <rPh sb="11" eb="13">
      <t>マンエン</t>
    </rPh>
    <phoneticPr fontId="1"/>
  </si>
  <si>
    <t>世帯年収：563.1万円/年収倍率：7.0倍/家族数：3.2人/年齢：40.5歳</t>
    <rPh sb="0" eb="4">
      <t>セタイネンシュウ</t>
    </rPh>
    <rPh sb="10" eb="12">
      <t>マンエン</t>
    </rPh>
    <rPh sb="13" eb="15">
      <t>ネンシュウ</t>
    </rPh>
    <rPh sb="15" eb="17">
      <t>バイリツ</t>
    </rPh>
    <rPh sb="21" eb="22">
      <t>バイ</t>
    </rPh>
    <rPh sb="23" eb="26">
      <t>カゾクスウ</t>
    </rPh>
    <rPh sb="30" eb="31">
      <t>ニン</t>
    </rPh>
    <rPh sb="32" eb="34">
      <t>ネンレイ</t>
    </rPh>
    <rPh sb="39" eb="40">
      <t>サイ</t>
    </rPh>
    <phoneticPr fontId="1"/>
  </si>
  <si>
    <t>マンション:4,528.5万円</t>
    <rPh sb="13" eb="15">
      <t>マンエン</t>
    </rPh>
    <phoneticPr fontId="1"/>
  </si>
  <si>
    <t>世帯年収：788.2万円/年収倍率：7.2倍/家族数：2.3人/年齢：44.0歳</t>
    <rPh sb="0" eb="4">
      <t>セタイネンシュウ</t>
    </rPh>
    <rPh sb="10" eb="12">
      <t>マンエン</t>
    </rPh>
    <rPh sb="13" eb="15">
      <t>ネンシュウ</t>
    </rPh>
    <rPh sb="15" eb="17">
      <t>バイリツ</t>
    </rPh>
    <rPh sb="21" eb="22">
      <t>バイ</t>
    </rPh>
    <rPh sb="23" eb="26">
      <t>カゾクスウ</t>
    </rPh>
    <rPh sb="30" eb="31">
      <t>ニン</t>
    </rPh>
    <rPh sb="32" eb="34">
      <t>ネンレイ</t>
    </rPh>
    <rPh sb="39" eb="40">
      <t>サイ</t>
    </rPh>
    <phoneticPr fontId="1"/>
  </si>
  <si>
    <t>（返済負担率：22.1％）</t>
    <rPh sb="1" eb="3">
      <t>ヘンサイ</t>
    </rPh>
    <rPh sb="3" eb="6">
      <t>フタンリツ</t>
    </rPh>
    <phoneticPr fontId="1"/>
  </si>
  <si>
    <t>指輪</t>
    <rPh sb="0" eb="2">
      <t>ユビワ</t>
    </rPh>
    <phoneticPr fontId="1"/>
  </si>
  <si>
    <t>婚約</t>
    <rPh sb="0" eb="2">
      <t>コンヤク</t>
    </rPh>
    <phoneticPr fontId="1"/>
  </si>
  <si>
    <t>結婚（２人分）</t>
    <rPh sb="0" eb="2">
      <t>ケッコン</t>
    </rPh>
    <rPh sb="4" eb="5">
      <t>ニン</t>
    </rPh>
    <rPh sb="5" eb="6">
      <t>ブン</t>
    </rPh>
    <phoneticPr fontId="1"/>
  </si>
  <si>
    <t>結納式</t>
    <rPh sb="0" eb="3">
      <t>ユイノウシキ</t>
    </rPh>
    <phoneticPr fontId="1"/>
  </si>
  <si>
    <t>婚約食事会</t>
    <rPh sb="0" eb="2">
      <t>コンヤク</t>
    </rPh>
    <rPh sb="2" eb="4">
      <t>ショクジ</t>
    </rPh>
    <rPh sb="4" eb="5">
      <t>カイ</t>
    </rPh>
    <phoneticPr fontId="1"/>
  </si>
  <si>
    <t>結婚式</t>
    <rPh sb="0" eb="2">
      <t>ケッコン</t>
    </rPh>
    <rPh sb="2" eb="3">
      <t>シキ</t>
    </rPh>
    <phoneticPr fontId="1"/>
  </si>
  <si>
    <t>挙式</t>
    <rPh sb="0" eb="2">
      <t>キョシキ</t>
    </rPh>
    <phoneticPr fontId="1"/>
  </si>
  <si>
    <t>披露宴</t>
    <rPh sb="0" eb="3">
      <t>ヒロウエン</t>
    </rPh>
    <phoneticPr fontId="1"/>
  </si>
  <si>
    <t>新婚旅行</t>
    <rPh sb="0" eb="4">
      <t>シンコンリョコウ</t>
    </rPh>
    <phoneticPr fontId="1"/>
  </si>
  <si>
    <t>２人分</t>
    <rPh sb="1" eb="2">
      <t>ニン</t>
    </rPh>
    <rPh sb="2" eb="3">
      <t>ブン</t>
    </rPh>
    <phoneticPr fontId="1"/>
  </si>
  <si>
    <t>お土産代</t>
    <rPh sb="1" eb="4">
      <t>ミヤゲダイ</t>
    </rPh>
    <phoneticPr fontId="1"/>
  </si>
  <si>
    <t>ゼクシィ結婚トレンド調査2020より</t>
    <rPh sb="4" eb="6">
      <t>ケッコン</t>
    </rPh>
    <rPh sb="10" eb="12">
      <t>チョウサ</t>
    </rPh>
    <phoneticPr fontId="1"/>
  </si>
  <si>
    <t>婚約から新婚旅行までで、平均約450～500万円弱になります。</t>
    <rPh sb="0" eb="2">
      <t>コンヤク</t>
    </rPh>
    <rPh sb="4" eb="8">
      <t>シンコンリョコウ</t>
    </rPh>
    <rPh sb="14" eb="15">
      <t>ヤク</t>
    </rPh>
    <rPh sb="22" eb="24">
      <t>マンエン</t>
    </rPh>
    <rPh sb="24" eb="25">
      <t>ジャク</t>
    </rPh>
    <phoneticPr fontId="1"/>
  </si>
  <si>
    <t>小学入学の準備を行う時期です。入学準備に必要な費用は、15万〜20万円ほどになります。（ランドセル：約5万円円、学習机：約5万円、上履きや体操着：約７千円、文具類：約５千円、その他：約５万円）。これはあくまで目安です。準備する物には学校指定のものが複数あるので、入学説明会のあとに準備するようにしましょう。また、費用を抑えたい場合は、ハイブランドを控える・おさがりをもらうなどで対策しましょう。</t>
    <rPh sb="2" eb="4">
      <t>ニュウガク</t>
    </rPh>
    <rPh sb="5" eb="7">
      <t>ジュンビ</t>
    </rPh>
    <rPh sb="8" eb="9">
      <t>オコナ</t>
    </rPh>
    <rPh sb="10" eb="12">
      <t>ジキ</t>
    </rPh>
    <rPh sb="50" eb="51">
      <t>ヤク</t>
    </rPh>
    <rPh sb="52" eb="54">
      <t>マンエン</t>
    </rPh>
    <rPh sb="54" eb="55">
      <t>エン</t>
    </rPh>
    <rPh sb="56" eb="59">
      <t>ガクシュウヅクエ</t>
    </rPh>
    <rPh sb="60" eb="61">
      <t>ヤク</t>
    </rPh>
    <rPh sb="62" eb="64">
      <t>マンエン</t>
    </rPh>
    <rPh sb="65" eb="67">
      <t>ウワバ</t>
    </rPh>
    <rPh sb="69" eb="72">
      <t>タイソウギ</t>
    </rPh>
    <rPh sb="73" eb="74">
      <t>ヤク</t>
    </rPh>
    <rPh sb="75" eb="77">
      <t>センエン</t>
    </rPh>
    <rPh sb="78" eb="81">
      <t>ブングルイ</t>
    </rPh>
    <rPh sb="82" eb="83">
      <t>ヤク</t>
    </rPh>
    <rPh sb="84" eb="86">
      <t>センエン</t>
    </rPh>
    <rPh sb="89" eb="90">
      <t>タ</t>
    </rPh>
    <rPh sb="91" eb="92">
      <t>ヤク</t>
    </rPh>
    <rPh sb="93" eb="95">
      <t>マンエン</t>
    </rPh>
    <rPh sb="104" eb="106">
      <t>メヤス</t>
    </rPh>
    <rPh sb="109" eb="111">
      <t>ジュンビ</t>
    </rPh>
    <rPh sb="113" eb="114">
      <t>モノ</t>
    </rPh>
    <phoneticPr fontId="1"/>
  </si>
  <si>
    <t>高校入学の準備を行う時期です。高校は、義務教育ではないので、入学年に必要な費用は、公立の小学校・中学校入学よりも、多くなります。また、公立か私立かによっても異なります。入学準備に必要な費用としては、公立で「10万円～15万円」ほど、私立はこれにプラス5万円～10万円ほどになります。これ以外に、自転車通学の場合は「通学用自転車」と「ヘルメット」、バス・電車を利用する場合は「定期券」などの費用が必要になるのは、中学の時と同じになります。</t>
    <rPh sb="0" eb="2">
      <t>コウコウ</t>
    </rPh>
    <rPh sb="2" eb="4">
      <t>ニュウガク</t>
    </rPh>
    <rPh sb="5" eb="7">
      <t>ジュンビ</t>
    </rPh>
    <rPh sb="8" eb="9">
      <t>オコナ</t>
    </rPh>
    <rPh sb="10" eb="12">
      <t>ジキ</t>
    </rPh>
    <rPh sb="15" eb="17">
      <t>コウコウ</t>
    </rPh>
    <rPh sb="19" eb="23">
      <t>ギムキョウイク</t>
    </rPh>
    <rPh sb="30" eb="33">
      <t>ニュウガクネン</t>
    </rPh>
    <rPh sb="34" eb="36">
      <t>ヒツヨウ</t>
    </rPh>
    <rPh sb="37" eb="39">
      <t>ヒヨウ</t>
    </rPh>
    <rPh sb="41" eb="43">
      <t>コウリツ</t>
    </rPh>
    <rPh sb="44" eb="47">
      <t>ショウガッコウ</t>
    </rPh>
    <rPh sb="48" eb="50">
      <t>チュウガク</t>
    </rPh>
    <rPh sb="50" eb="51">
      <t>コウ</t>
    </rPh>
    <rPh sb="67" eb="69">
      <t>コウリツ</t>
    </rPh>
    <rPh sb="84" eb="86">
      <t>ニュウガク</t>
    </rPh>
    <rPh sb="86" eb="88">
      <t>ジュンビ</t>
    </rPh>
    <rPh sb="89" eb="91">
      <t>ヒツヨウ</t>
    </rPh>
    <rPh sb="92" eb="94">
      <t>ヒヨウ</t>
    </rPh>
    <rPh sb="99" eb="101">
      <t>コウリツ</t>
    </rPh>
    <rPh sb="110" eb="112">
      <t>マンエン</t>
    </rPh>
    <rPh sb="116" eb="118">
      <t>シリツ</t>
    </rPh>
    <rPh sb="126" eb="128">
      <t>マンエン</t>
    </rPh>
    <rPh sb="131" eb="133">
      <t>マンエン</t>
    </rPh>
    <rPh sb="143" eb="145">
      <t>イガイ</t>
    </rPh>
    <rPh sb="197" eb="199">
      <t>ヒツヨウ</t>
    </rPh>
    <rPh sb="205" eb="207">
      <t>チュウガク</t>
    </rPh>
    <rPh sb="208" eb="209">
      <t>トキ</t>
    </rPh>
    <rPh sb="210" eb="211">
      <t>オナ</t>
    </rPh>
    <phoneticPr fontId="1"/>
  </si>
  <si>
    <t>高校３年生は、人生の岐路になります。就職される方もあれば進学される方もあると思います。進学にしても、大学の方もあれば専門学校の方もあると思います。また、進学するにしても、地元の学校に進学する場合もあるでしょうし、他の地域の学校に進学するする場合もあるでしょう。それぞれの進路に応じて必要となる費用も異なってきます。</t>
    <rPh sb="0" eb="2">
      <t>コウコウ</t>
    </rPh>
    <rPh sb="3" eb="5">
      <t>ネンセイ</t>
    </rPh>
    <rPh sb="7" eb="9">
      <t>ジンセイ</t>
    </rPh>
    <rPh sb="10" eb="12">
      <t>キロ</t>
    </rPh>
    <rPh sb="18" eb="20">
      <t>シュウショク</t>
    </rPh>
    <rPh sb="23" eb="24">
      <t>カタ</t>
    </rPh>
    <rPh sb="28" eb="30">
      <t>シンガク</t>
    </rPh>
    <rPh sb="33" eb="34">
      <t>カタ</t>
    </rPh>
    <rPh sb="38" eb="39">
      <t>オモ</t>
    </rPh>
    <rPh sb="43" eb="45">
      <t>シンガク</t>
    </rPh>
    <rPh sb="50" eb="52">
      <t>ダイガク</t>
    </rPh>
    <rPh sb="53" eb="54">
      <t>カタ</t>
    </rPh>
    <rPh sb="58" eb="62">
      <t>センモンガッコウ</t>
    </rPh>
    <rPh sb="63" eb="64">
      <t>カタ</t>
    </rPh>
    <rPh sb="68" eb="69">
      <t>オモ</t>
    </rPh>
    <rPh sb="76" eb="78">
      <t>シンガク</t>
    </rPh>
    <rPh sb="85" eb="87">
      <t>ジモト</t>
    </rPh>
    <rPh sb="88" eb="90">
      <t>ガッコウ</t>
    </rPh>
    <rPh sb="91" eb="93">
      <t>シンガク</t>
    </rPh>
    <rPh sb="95" eb="97">
      <t>バアイ</t>
    </rPh>
    <rPh sb="106" eb="107">
      <t>タ</t>
    </rPh>
    <rPh sb="108" eb="110">
      <t>チイキ</t>
    </rPh>
    <rPh sb="111" eb="113">
      <t>ガッコウ</t>
    </rPh>
    <rPh sb="114" eb="116">
      <t>シンガク</t>
    </rPh>
    <rPh sb="120" eb="122">
      <t>バアイ</t>
    </rPh>
    <rPh sb="135" eb="137">
      <t>シンロ</t>
    </rPh>
    <rPh sb="138" eb="139">
      <t>オウ</t>
    </rPh>
    <rPh sb="141" eb="143">
      <t>ヒツヨウ</t>
    </rPh>
    <rPh sb="146" eb="148">
      <t>ヒヨウ</t>
    </rPh>
    <rPh sb="149" eb="150">
      <t>コト</t>
    </rPh>
    <phoneticPr fontId="1"/>
  </si>
  <si>
    <t>区分</t>
    <rPh sb="0" eb="2">
      <t>クブン</t>
    </rPh>
    <phoneticPr fontId="1"/>
  </si>
  <si>
    <t>幼稚園</t>
    <rPh sb="0" eb="3">
      <t>ヨウチエン</t>
    </rPh>
    <phoneticPr fontId="1"/>
  </si>
  <si>
    <t>高等学校（全日制）</t>
    <rPh sb="0" eb="4">
      <t>コウトウガッコウ</t>
    </rPh>
    <rPh sb="5" eb="8">
      <t>ゼンニチセイ</t>
    </rPh>
    <phoneticPr fontId="1"/>
  </si>
  <si>
    <t>学校教育費</t>
    <rPh sb="0" eb="2">
      <t>ガッコウ</t>
    </rPh>
    <rPh sb="2" eb="4">
      <t>キョウイク</t>
    </rPh>
    <rPh sb="4" eb="5">
      <t>ヒ</t>
    </rPh>
    <phoneticPr fontId="1"/>
  </si>
  <si>
    <t>学校給食費</t>
    <rPh sb="0" eb="5">
      <t>ガッコウキュウショクヒ</t>
    </rPh>
    <phoneticPr fontId="1"/>
  </si>
  <si>
    <t>学校外活動費</t>
    <rPh sb="0" eb="3">
      <t>ガッコウガイ</t>
    </rPh>
    <rPh sb="3" eb="6">
      <t>カツドウヒ</t>
    </rPh>
    <phoneticPr fontId="1"/>
  </si>
  <si>
    <t>年額：円</t>
    <rPh sb="0" eb="2">
      <t>ネンガク</t>
    </rPh>
    <rPh sb="3" eb="4">
      <t>エン</t>
    </rPh>
    <phoneticPr fontId="1"/>
  </si>
  <si>
    <t>イベント</t>
    <phoneticPr fontId="1"/>
  </si>
  <si>
    <t>費用</t>
    <rPh sb="0" eb="2">
      <t>ヒヨウ</t>
    </rPh>
    <phoneticPr fontId="1"/>
  </si>
  <si>
    <t>ライフイベント費計</t>
    <rPh sb="7" eb="8">
      <t>ヒ</t>
    </rPh>
    <rPh sb="8" eb="9">
      <t>ケイ</t>
    </rPh>
    <phoneticPr fontId="1"/>
  </si>
  <si>
    <t>西暦☞</t>
    <rPh sb="0" eb="2">
      <t>セイレキ</t>
    </rPh>
    <phoneticPr fontId="1"/>
  </si>
  <si>
    <t>学校など</t>
    <rPh sb="0" eb="2">
      <t>ガッコウ</t>
    </rPh>
    <phoneticPr fontId="1"/>
  </si>
  <si>
    <t>家電買替</t>
    <rPh sb="0" eb="2">
      <t>カデン</t>
    </rPh>
    <rPh sb="2" eb="4">
      <t>カイカエ</t>
    </rPh>
    <phoneticPr fontId="1"/>
  </si>
  <si>
    <t>結　婚</t>
    <rPh sb="0" eb="1">
      <t>ケツ</t>
    </rPh>
    <rPh sb="2" eb="3">
      <t>コン</t>
    </rPh>
    <phoneticPr fontId="1"/>
  </si>
  <si>
    <t>就　職</t>
    <rPh sb="0" eb="1">
      <t>シュウ</t>
    </rPh>
    <rPh sb="2" eb="3">
      <t>ショク</t>
    </rPh>
    <phoneticPr fontId="1"/>
  </si>
  <si>
    <t>退　職</t>
    <rPh sb="0" eb="1">
      <t>タイ</t>
    </rPh>
    <rPh sb="2" eb="3">
      <t>ショク</t>
    </rPh>
    <phoneticPr fontId="1"/>
  </si>
  <si>
    <t>定　年</t>
    <rPh sb="0" eb="1">
      <t>テイ</t>
    </rPh>
    <rPh sb="2" eb="3">
      <t>トシ</t>
    </rPh>
    <phoneticPr fontId="1"/>
  </si>
  <si>
    <t>イベント例</t>
    <rPh sb="4" eb="5">
      <t>レイ</t>
    </rPh>
    <phoneticPr fontId="1"/>
  </si>
  <si>
    <t>記念旅行</t>
    <rPh sb="0" eb="2">
      <t>キネン</t>
    </rPh>
    <rPh sb="2" eb="4">
      <t>リョコウ</t>
    </rPh>
    <phoneticPr fontId="1"/>
  </si>
  <si>
    <t>戻る＜＜</t>
    <rPh sb="0" eb="1">
      <t>モド</t>
    </rPh>
    <phoneticPr fontId="1"/>
  </si>
  <si>
    <t>幼稚園から高校まで</t>
    <rPh sb="0" eb="3">
      <t>ヨウチエン</t>
    </rPh>
    <rPh sb="5" eb="7">
      <t>コウコウ</t>
    </rPh>
    <phoneticPr fontId="1"/>
  </si>
  <si>
    <t>総  額</t>
    <rPh sb="0" eb="1">
      <t>ソウ</t>
    </rPh>
    <rPh sb="3" eb="4">
      <t>ガク</t>
    </rPh>
    <phoneticPr fontId="1"/>
  </si>
  <si>
    <t>高校３年（大学入学準備）</t>
    <rPh sb="0" eb="2">
      <t>コウコウ</t>
    </rPh>
    <rPh sb="3" eb="4">
      <t>ネン</t>
    </rPh>
    <rPh sb="5" eb="7">
      <t>ダイガク</t>
    </rPh>
    <rPh sb="7" eb="9">
      <t>ニュウガク</t>
    </rPh>
    <rPh sb="9" eb="11">
      <t>ジュンビ</t>
    </rPh>
    <phoneticPr fontId="1"/>
  </si>
  <si>
    <t>大学３年（就職準備）</t>
    <rPh sb="0" eb="2">
      <t>ダイガク</t>
    </rPh>
    <rPh sb="3" eb="4">
      <t>ネン</t>
    </rPh>
    <rPh sb="5" eb="7">
      <t>シュウショク</t>
    </rPh>
    <rPh sb="7" eb="9">
      <t>ジュンビ</t>
    </rPh>
    <phoneticPr fontId="1"/>
  </si>
  <si>
    <t>中学３年（高校進学準備）</t>
    <rPh sb="0" eb="2">
      <t>チュウガク</t>
    </rPh>
    <rPh sb="3" eb="4">
      <t>ネン</t>
    </rPh>
    <rPh sb="5" eb="7">
      <t>コウコウ</t>
    </rPh>
    <rPh sb="7" eb="11">
      <t>シンガクジュンビ</t>
    </rPh>
    <phoneticPr fontId="1"/>
  </si>
  <si>
    <t>小学６年生（中学入学準備）</t>
    <rPh sb="0" eb="2">
      <t>ショウガク</t>
    </rPh>
    <rPh sb="3" eb="5">
      <t>ネンセイ</t>
    </rPh>
    <rPh sb="6" eb="8">
      <t>チュウガク</t>
    </rPh>
    <rPh sb="8" eb="10">
      <t>ニュウガク</t>
    </rPh>
    <rPh sb="10" eb="12">
      <t>ジュンビ</t>
    </rPh>
    <phoneticPr fontId="1"/>
  </si>
  <si>
    <t>年長（小学校入学準備）</t>
    <rPh sb="0" eb="2">
      <t>ネンチョウ</t>
    </rPh>
    <rPh sb="3" eb="6">
      <t>ショウガッコウ</t>
    </rPh>
    <rPh sb="6" eb="8">
      <t>ニュウガク</t>
    </rPh>
    <rPh sb="8" eb="10">
      <t>ジュンビ</t>
    </rPh>
    <phoneticPr fontId="1"/>
  </si>
  <si>
    <t>大３</t>
    <rPh sb="0" eb="1">
      <t>ダイ</t>
    </rPh>
    <phoneticPr fontId="1"/>
  </si>
  <si>
    <t>戻る＜＜＜</t>
    <rPh sb="0" eb="1">
      <t>モド</t>
    </rPh>
    <phoneticPr fontId="1"/>
  </si>
  <si>
    <t>事前準備（入学など）</t>
    <rPh sb="0" eb="2">
      <t>ジゼン</t>
    </rPh>
    <rPh sb="2" eb="4">
      <t>ジュンビ</t>
    </rPh>
    <rPh sb="5" eb="7">
      <t>ニュウガク</t>
    </rPh>
    <phoneticPr fontId="1"/>
  </si>
  <si>
    <t>定年</t>
    <rPh sb="0" eb="2">
      <t>テイネン</t>
    </rPh>
    <phoneticPr fontId="1"/>
  </si>
  <si>
    <t>中学入学の準備を行う時期です。入学年の１月、つまり年明けから始める方が多いようです。入学準備に必要な費用としては、総額の目安は「8万〜10万円」ほどになります（制服類：6.5万円、バック：約１万円、シューズ・靴：１万円）。これ以外に、自転車通学の場合は「通学用自転車」と「ヘルメット」、バス・電車を利用する場合は「定期券」などの費用が必要になります。また、私立の場合は入学金も必要になります。ここで示した内容は、あくまで目安であり、参考として使ってください。</t>
    <rPh sb="0" eb="2">
      <t>チュウガク</t>
    </rPh>
    <rPh sb="2" eb="4">
      <t>ニュウガク</t>
    </rPh>
    <rPh sb="5" eb="7">
      <t>ジュンビ</t>
    </rPh>
    <rPh sb="8" eb="9">
      <t>オコナ</t>
    </rPh>
    <rPh sb="10" eb="12">
      <t>ジキ</t>
    </rPh>
    <rPh sb="15" eb="18">
      <t>ニュウガクネン</t>
    </rPh>
    <rPh sb="20" eb="21">
      <t>ガツ</t>
    </rPh>
    <rPh sb="25" eb="27">
      <t>トシア</t>
    </rPh>
    <rPh sb="30" eb="31">
      <t>ハジ</t>
    </rPh>
    <rPh sb="33" eb="34">
      <t>カタ</t>
    </rPh>
    <rPh sb="35" eb="36">
      <t>オオ</t>
    </rPh>
    <rPh sb="42" eb="44">
      <t>ニュウガク</t>
    </rPh>
    <rPh sb="44" eb="46">
      <t>ジュンビ</t>
    </rPh>
    <rPh sb="47" eb="49">
      <t>ヒツヨウ</t>
    </rPh>
    <rPh sb="50" eb="52">
      <t>ヒヨウ</t>
    </rPh>
    <rPh sb="80" eb="82">
      <t>セイフク</t>
    </rPh>
    <rPh sb="82" eb="83">
      <t>ルイ</t>
    </rPh>
    <rPh sb="87" eb="89">
      <t>マンエン</t>
    </rPh>
    <rPh sb="94" eb="95">
      <t>ヤク</t>
    </rPh>
    <rPh sb="96" eb="98">
      <t>マンエン</t>
    </rPh>
    <rPh sb="104" eb="105">
      <t>クツ</t>
    </rPh>
    <rPh sb="107" eb="109">
      <t>マンエン</t>
    </rPh>
    <rPh sb="113" eb="115">
      <t>イガイ</t>
    </rPh>
    <rPh sb="167" eb="169">
      <t>ヒツヨウ</t>
    </rPh>
    <rPh sb="178" eb="180">
      <t>シリツ</t>
    </rPh>
    <rPh sb="181" eb="183">
      <t>バアイ</t>
    </rPh>
    <rPh sb="184" eb="186">
      <t>ニュウガク</t>
    </rPh>
    <rPh sb="186" eb="187">
      <t>キン</t>
    </rPh>
    <rPh sb="188" eb="190">
      <t>ヒツヨウ</t>
    </rPh>
    <rPh sb="199" eb="200">
      <t>シメ</t>
    </rPh>
    <rPh sb="202" eb="204">
      <t>ナイヨウ</t>
    </rPh>
    <rPh sb="210" eb="212">
      <t>メヤス</t>
    </rPh>
    <rPh sb="216" eb="218">
      <t>サンコウ</t>
    </rPh>
    <rPh sb="221" eb="222">
      <t>ツカ</t>
    </rPh>
    <phoneticPr fontId="1"/>
  </si>
  <si>
    <r>
      <t>源泉徴収票が</t>
    </r>
    <r>
      <rPr>
        <b/>
        <sz val="12"/>
        <color rgb="FFFF0000"/>
        <rFont val="ＭＳ Ｐゴシック"/>
        <family val="3"/>
        <charset val="128"/>
        <scheme val="minor"/>
      </rPr>
      <t>ある</t>
    </r>
    <r>
      <rPr>
        <b/>
        <sz val="11"/>
        <color theme="1"/>
        <rFont val="ＭＳ Ｐゴシック"/>
        <family val="3"/>
        <charset val="128"/>
        <scheme val="minor"/>
      </rPr>
      <t>場合</t>
    </r>
    <phoneticPr fontId="1"/>
  </si>
  <si>
    <t>あくまで参考です。</t>
    <rPh sb="4" eb="6">
      <t>サンコウ</t>
    </rPh>
    <phoneticPr fontId="1"/>
  </si>
  <si>
    <r>
      <t>MoneyPlan表に戻る</t>
    </r>
    <r>
      <rPr>
        <u/>
        <sz val="11"/>
        <color theme="10"/>
        <rFont val="Segoe UI Emoji"/>
        <family val="2"/>
      </rPr>
      <t>🔙</t>
    </r>
    <phoneticPr fontId="1"/>
  </si>
  <si>
    <t>金額（万円）</t>
    <rPh sb="0" eb="1">
      <t>キン</t>
    </rPh>
    <rPh sb="1" eb="2">
      <t>ガク</t>
    </rPh>
    <rPh sb="3" eb="4">
      <t>マン</t>
    </rPh>
    <rPh sb="4" eb="5">
      <t>エン</t>
    </rPh>
    <phoneticPr fontId="1"/>
  </si>
  <si>
    <t>報酬比例部分を概算計算します</t>
    <rPh sb="0" eb="2">
      <t>ホウシュウ</t>
    </rPh>
    <rPh sb="2" eb="6">
      <t>ヒレイブブン</t>
    </rPh>
    <rPh sb="7" eb="9">
      <t>ガイサン</t>
    </rPh>
    <rPh sb="9" eb="11">
      <t>ケイサン</t>
    </rPh>
    <phoneticPr fontId="1"/>
  </si>
  <si>
    <t>老齢厚生年金の概算額</t>
    <rPh sb="0" eb="2">
      <t>ロウレイ</t>
    </rPh>
    <rPh sb="2" eb="6">
      <t>コウセイネンキン</t>
    </rPh>
    <rPh sb="7" eb="10">
      <t>ガイサンガク</t>
    </rPh>
    <phoneticPr fontId="1"/>
  </si>
  <si>
    <t>ねんきん定期便に記載の老齢厚生年金</t>
    <rPh sb="4" eb="7">
      <t>テイキビン</t>
    </rPh>
    <rPh sb="8" eb="10">
      <t>キサイ</t>
    </rPh>
    <rPh sb="11" eb="13">
      <t>ロウレイ</t>
    </rPh>
    <rPh sb="13" eb="17">
      <t>コウセイネンキン</t>
    </rPh>
    <phoneticPr fontId="1"/>
  </si>
  <si>
    <t>↑</t>
    <phoneticPr fontId="1"/>
  </si>
  <si>
    <t>この金額を、老齢厚生年金の金額とします。</t>
    <rPh sb="2" eb="4">
      <t>キンガク</t>
    </rPh>
    <rPh sb="6" eb="12">
      <t>ロウレイコウセイネンキン</t>
    </rPh>
    <rPh sb="13" eb="15">
      <t>キンガク</t>
    </rPh>
    <phoneticPr fontId="1"/>
  </si>
  <si>
    <t xml:space="preserve">    ３．確定拠出年金の個人別管理資産額　</t>
    <rPh sb="6" eb="8">
      <t>カクテイ</t>
    </rPh>
    <rPh sb="8" eb="10">
      <t>キョシュツ</t>
    </rPh>
    <rPh sb="10" eb="12">
      <t>ネンキン</t>
    </rPh>
    <rPh sb="13" eb="15">
      <t>コジン</t>
    </rPh>
    <rPh sb="15" eb="16">
      <t>ベツ</t>
    </rPh>
    <rPh sb="16" eb="18">
      <t>カンリ</t>
    </rPh>
    <rPh sb="18" eb="21">
      <t>シサンガク</t>
    </rPh>
    <phoneticPr fontId="1"/>
  </si>
  <si>
    <t>　年　月現在</t>
    <phoneticPr fontId="1"/>
  </si>
  <si>
    <t>万円</t>
    <phoneticPr fontId="1"/>
  </si>
  <si>
    <t>給与・賞与</t>
    <rPh sb="0" eb="2">
      <t>キュウヨ</t>
    </rPh>
    <rPh sb="3" eb="5">
      <t>ショウヨ</t>
    </rPh>
    <phoneticPr fontId="6"/>
  </si>
  <si>
    <t>①　収　入</t>
    <rPh sb="2" eb="3">
      <t>オサム</t>
    </rPh>
    <rPh sb="4" eb="5">
      <t>ニュウ</t>
    </rPh>
    <phoneticPr fontId="1"/>
  </si>
  <si>
    <t>②　支　出</t>
    <rPh sb="2" eb="3">
      <t>シ</t>
    </rPh>
    <rPh sb="4" eb="5">
      <t>デ</t>
    </rPh>
    <phoneticPr fontId="1"/>
  </si>
  <si>
    <t>資金（貯蓄）残高</t>
    <rPh sb="0" eb="2">
      <t>シキン</t>
    </rPh>
    <rPh sb="3" eb="5">
      <t>チョチク</t>
    </rPh>
    <rPh sb="6" eb="8">
      <t>ザンダカ</t>
    </rPh>
    <phoneticPr fontId="1"/>
  </si>
  <si>
    <t>年間収支（①－②）</t>
    <rPh sb="0" eb="2">
      <t>ネンカン</t>
    </rPh>
    <rPh sb="2" eb="4">
      <t>シュウシ</t>
    </rPh>
    <phoneticPr fontId="1"/>
  </si>
  <si>
    <r>
      <t>源泉徴収票が</t>
    </r>
    <r>
      <rPr>
        <b/>
        <sz val="12"/>
        <color rgb="FFFF0000"/>
        <rFont val="ＭＳ Ｐゴシック"/>
        <family val="3"/>
        <charset val="128"/>
        <scheme val="minor"/>
      </rPr>
      <t>無い</t>
    </r>
    <r>
      <rPr>
        <b/>
        <sz val="11"/>
        <color theme="1"/>
        <rFont val="ＭＳ Ｐゴシック"/>
        <family val="3"/>
        <charset val="128"/>
        <scheme val="minor"/>
      </rPr>
      <t>場合、</t>
    </r>
    <rPh sb="0" eb="4">
      <t>ゲンセンチョウシュウ</t>
    </rPh>
    <rPh sb="4" eb="5">
      <t>ヒョウ</t>
    </rPh>
    <rPh sb="6" eb="7">
      <t>ナ</t>
    </rPh>
    <rPh sb="8" eb="10">
      <t>バアイ</t>
    </rPh>
    <phoneticPr fontId="1"/>
  </si>
  <si>
    <r>
      <t>おおよその年収（総支給額）で</t>
    </r>
    <r>
      <rPr>
        <b/>
        <sz val="11"/>
        <color rgb="FFFF0000"/>
        <rFont val="ＭＳ Ｐゴシック"/>
        <family val="3"/>
        <charset val="128"/>
        <scheme val="minor"/>
      </rPr>
      <t>概算</t>
    </r>
    <r>
      <rPr>
        <sz val="11"/>
        <color theme="1"/>
        <rFont val="ＭＳ Ｐゴシック"/>
        <family val="2"/>
        <charset val="128"/>
        <scheme val="minor"/>
      </rPr>
      <t>します。</t>
    </r>
    <rPh sb="14" eb="16">
      <t>ガイサン</t>
    </rPh>
    <phoneticPr fontId="1"/>
  </si>
  <si>
    <t>老齢基礎年金は、満額相当80万円とします。</t>
    <rPh sb="0" eb="2">
      <t>ロウレイ</t>
    </rPh>
    <rPh sb="2" eb="6">
      <t>キソネンキン</t>
    </rPh>
    <rPh sb="8" eb="10">
      <t>マンガク</t>
    </rPh>
    <rPh sb="10" eb="12">
      <t>ソウトウ</t>
    </rPh>
    <rPh sb="14" eb="16">
      <t>マンエン</t>
    </rPh>
    <phoneticPr fontId="1"/>
  </si>
  <si>
    <t>↑↑↑↑↑↑↑↑↑</t>
    <phoneticPr fontId="1"/>
  </si>
  <si>
    <t>100歳まで入れましょう</t>
    <rPh sb="3" eb="4">
      <t>サイ</t>
    </rPh>
    <rPh sb="6" eb="7">
      <t>イ</t>
    </rPh>
    <phoneticPr fontId="1"/>
  </si>
  <si>
    <t>大学</t>
    <phoneticPr fontId="1"/>
  </si>
  <si>
    <t>授業料※</t>
    <rPh sb="0" eb="3">
      <t>ジュギョウリョウ</t>
    </rPh>
    <phoneticPr fontId="1"/>
  </si>
  <si>
    <t>　※）授業料には施設設備費も含まれます</t>
    <rPh sb="3" eb="5">
      <t>ジュギョウ</t>
    </rPh>
    <rPh sb="5" eb="6">
      <t>リョウ</t>
    </rPh>
    <rPh sb="8" eb="10">
      <t>シセツ</t>
    </rPh>
    <rPh sb="10" eb="12">
      <t>セツビ</t>
    </rPh>
    <rPh sb="12" eb="13">
      <t>ヒ</t>
    </rPh>
    <rPh sb="14" eb="15">
      <t>フク</t>
    </rPh>
    <phoneticPr fontId="1"/>
  </si>
  <si>
    <t>配偶者の給与・賞与入力シート</t>
    <rPh sb="0" eb="3">
      <t>ハイグウシャ</t>
    </rPh>
    <phoneticPr fontId="1"/>
  </si>
  <si>
    <t>あなたの給与・賞与入力シート</t>
    <rPh sb="4" eb="6">
      <t>キュウヨ</t>
    </rPh>
    <rPh sb="7" eb="9">
      <t>ショウヨ</t>
    </rPh>
    <rPh sb="9" eb="11">
      <t>ニュウリョク</t>
    </rPh>
    <phoneticPr fontId="1"/>
  </si>
  <si>
    <t>色のセルに入力します。</t>
    <rPh sb="0" eb="1">
      <t>イロ</t>
    </rPh>
    <rPh sb="5" eb="7">
      <t>ニュウリョク</t>
    </rPh>
    <phoneticPr fontId="1"/>
  </si>
  <si>
    <t>あなたの公的年金入力シート</t>
    <rPh sb="4" eb="6">
      <t>コウテキ</t>
    </rPh>
    <rPh sb="6" eb="8">
      <t>ネンキン</t>
    </rPh>
    <rPh sb="8" eb="10">
      <t>ニュウリョク</t>
    </rPh>
    <phoneticPr fontId="1"/>
  </si>
  <si>
    <t>配偶者の公的年金入力シート</t>
    <rPh sb="0" eb="3">
      <t>ハイグウシャ</t>
    </rPh>
    <rPh sb="4" eb="6">
      <t>コウテキ</t>
    </rPh>
    <rPh sb="6" eb="8">
      <t>ネンキン</t>
    </rPh>
    <rPh sb="8" eb="10">
      <t>ニュウリョク</t>
    </rPh>
    <phoneticPr fontId="1"/>
  </si>
  <si>
    <t>基礎生活費入力シート</t>
    <rPh sb="0" eb="5">
      <t>キソセイカツヒ</t>
    </rPh>
    <rPh sb="5" eb="7">
      <t>ニュウリョク</t>
    </rPh>
    <phoneticPr fontId="1"/>
  </si>
  <si>
    <t>あなたの　　　基礎生活費は</t>
    <rPh sb="7" eb="12">
      <t>キソセイカツヒ</t>
    </rPh>
    <phoneticPr fontId="1"/>
  </si>
  <si>
    <t>◆あなたの基礎生活費（年額）（単位：万円）</t>
    <rPh sb="11" eb="13">
      <t>ネンガク</t>
    </rPh>
    <phoneticPr fontId="1"/>
  </si>
  <si>
    <r>
      <t>年間</t>
    </r>
    <r>
      <rPr>
        <sz val="11"/>
        <rFont val="ＭＳ Ｐゴシック"/>
        <family val="3"/>
        <charset val="128"/>
        <scheme val="minor"/>
      </rPr>
      <t>いくら</t>
    </r>
    <rPh sb="0" eb="2">
      <t>ネンカン</t>
    </rPh>
    <phoneticPr fontId="1"/>
  </si>
  <si>
    <r>
      <t>本人（基礎年金）</t>
    </r>
    <r>
      <rPr>
        <u/>
        <sz val="12"/>
        <color theme="10"/>
        <rFont val="Segoe UI Symbol"/>
        <family val="2"/>
      </rPr>
      <t>🖱</t>
    </r>
    <rPh sb="0" eb="2">
      <t>ホンニン</t>
    </rPh>
    <rPh sb="3" eb="5">
      <t>キソ</t>
    </rPh>
    <rPh sb="5" eb="7">
      <t>ネンキン</t>
    </rPh>
    <rPh sb="6" eb="7">
      <t>コクネン</t>
    </rPh>
    <phoneticPr fontId="1"/>
  </si>
  <si>
    <r>
      <t>本人（厚生年金）</t>
    </r>
    <r>
      <rPr>
        <u/>
        <sz val="12"/>
        <color theme="10"/>
        <rFont val="Segoe UI Symbol"/>
        <family val="2"/>
      </rPr>
      <t>🖱</t>
    </r>
    <rPh sb="0" eb="2">
      <t>ホンニン</t>
    </rPh>
    <rPh sb="3" eb="5">
      <t>コウセイ</t>
    </rPh>
    <rPh sb="5" eb="7">
      <t>ネンキン</t>
    </rPh>
    <phoneticPr fontId="1"/>
  </si>
  <si>
    <r>
      <t>配偶者（基礎年金）</t>
    </r>
    <r>
      <rPr>
        <u/>
        <sz val="12"/>
        <color theme="10"/>
        <rFont val="Segoe UI Symbol"/>
        <family val="2"/>
      </rPr>
      <t>🖱</t>
    </r>
    <rPh sb="0" eb="3">
      <t>ハイグウシャ</t>
    </rPh>
    <rPh sb="4" eb="6">
      <t>キソ</t>
    </rPh>
    <rPh sb="6" eb="8">
      <t>ネンキン</t>
    </rPh>
    <rPh sb="7" eb="8">
      <t>コクネン</t>
    </rPh>
    <phoneticPr fontId="1"/>
  </si>
  <si>
    <r>
      <t>配偶者（厚生年金）</t>
    </r>
    <r>
      <rPr>
        <u/>
        <sz val="12"/>
        <color theme="10"/>
        <rFont val="Segoe UI Symbol"/>
        <family val="2"/>
      </rPr>
      <t>🖱</t>
    </r>
    <rPh sb="0" eb="2">
      <t>ハイグウ</t>
    </rPh>
    <rPh sb="2" eb="3">
      <t>シャ</t>
    </rPh>
    <rPh sb="4" eb="6">
      <t>コウセイ</t>
    </rPh>
    <rPh sb="6" eb="8">
      <t>ネンキン</t>
    </rPh>
    <phoneticPr fontId="1"/>
  </si>
  <si>
    <r>
      <t>グラフへ</t>
    </r>
    <r>
      <rPr>
        <b/>
        <u/>
        <sz val="12"/>
        <color theme="10"/>
        <rFont val="Segoe UI Symbol"/>
        <family val="3"/>
      </rPr>
      <t>🖱</t>
    </r>
    <phoneticPr fontId="1"/>
  </si>
  <si>
    <t>色のセルは、入力可能セルです。</t>
    <rPh sb="0" eb="1">
      <t>イロ</t>
    </rPh>
    <rPh sb="6" eb="8">
      <t>ニュウリョク</t>
    </rPh>
    <rPh sb="8" eb="10">
      <t>カノウ</t>
    </rPh>
    <phoneticPr fontId="1"/>
  </si>
  <si>
    <t>↑クリック</t>
    <phoneticPr fontId="1"/>
  </si>
  <si>
    <r>
      <rPr>
        <sz val="11"/>
        <color theme="1"/>
        <rFont val="Segoe UI Symbol"/>
        <family val="2"/>
      </rPr>
      <t>🖱</t>
    </r>
    <r>
      <rPr>
        <sz val="11"/>
        <color theme="1"/>
        <rFont val="ＭＳ Ｐゴシック"/>
        <family val="2"/>
        <charset val="128"/>
        <scheme val="minor"/>
      </rPr>
      <t>印があるはセルはクリックセルです。他のシートに移動します。</t>
    </r>
    <rPh sb="19" eb="20">
      <t>タ</t>
    </rPh>
    <rPh sb="25" eb="27">
      <t>イドウ</t>
    </rPh>
    <phoneticPr fontId="1"/>
  </si>
  <si>
    <t>このシートでは、税金や社会保険料、その他、多くは概算です。</t>
    <rPh sb="8" eb="10">
      <t>ゼイキン</t>
    </rPh>
    <rPh sb="11" eb="16">
      <t>シャカイホケンリョウ</t>
    </rPh>
    <rPh sb="19" eb="20">
      <t>タ</t>
    </rPh>
    <rPh sb="21" eb="22">
      <t>オオ</t>
    </rPh>
    <rPh sb="24" eb="26">
      <t>ガイサン</t>
    </rPh>
    <phoneticPr fontId="1"/>
  </si>
  <si>
    <t>お名前</t>
    <rPh sb="1" eb="3">
      <t>ナマエ</t>
    </rPh>
    <phoneticPr fontId="1"/>
  </si>
  <si>
    <t>既に記入例として入力されている箇所がありますが、上書きして使用してください。</t>
    <rPh sb="0" eb="1">
      <t>スデ</t>
    </rPh>
    <rPh sb="2" eb="4">
      <t>キニュウ</t>
    </rPh>
    <rPh sb="4" eb="5">
      <t>レイ</t>
    </rPh>
    <rPh sb="8" eb="10">
      <t>ニュウリョク</t>
    </rPh>
    <rPh sb="15" eb="17">
      <t>カショ</t>
    </rPh>
    <rPh sb="24" eb="26">
      <t>ウワガ</t>
    </rPh>
    <rPh sb="29" eb="31">
      <t>シヨウ</t>
    </rPh>
    <phoneticPr fontId="1"/>
  </si>
  <si>
    <t>概算ではありますが、あなたの将来のマネープランを作成することには意義があると考えます。</t>
    <rPh sb="0" eb="2">
      <t>ガイサン</t>
    </rPh>
    <rPh sb="14" eb="16">
      <t>ショウライ</t>
    </rPh>
    <rPh sb="24" eb="26">
      <t>サクセイ</t>
    </rPh>
    <rPh sb="32" eb="34">
      <t>イギ</t>
    </rPh>
    <rPh sb="38" eb="39">
      <t>カンガ</t>
    </rPh>
    <phoneticPr fontId="1"/>
  </si>
  <si>
    <t>普通預貯金</t>
    <rPh sb="3" eb="4">
      <t>チョ</t>
    </rPh>
    <phoneticPr fontId="1"/>
  </si>
  <si>
    <t>定期預貯金</t>
    <rPh sb="3" eb="4">
      <t>チョ</t>
    </rPh>
    <phoneticPr fontId="1"/>
  </si>
  <si>
    <t>保険金</t>
    <rPh sb="0" eb="3">
      <t>ホケンキン</t>
    </rPh>
    <phoneticPr fontId="1"/>
  </si>
  <si>
    <t>有価証券</t>
    <rPh sb="0" eb="4">
      <t>ユウカショウケン</t>
    </rPh>
    <phoneticPr fontId="1"/>
  </si>
  <si>
    <t>その他の金融資産</t>
    <rPh sb="2" eb="3">
      <t>タ</t>
    </rPh>
    <rPh sb="4" eb="8">
      <t>キンユウシサン</t>
    </rPh>
    <phoneticPr fontId="1"/>
  </si>
  <si>
    <t>合計（貯蓄残高）</t>
    <rPh sb="0" eb="2">
      <t>ゴウケイ</t>
    </rPh>
    <rPh sb="3" eb="7">
      <t>チョチクザンダカ</t>
    </rPh>
    <phoneticPr fontId="1"/>
  </si>
  <si>
    <t>＼年</t>
    <rPh sb="1" eb="2">
      <t>ネン</t>
    </rPh>
    <phoneticPr fontId="1"/>
  </si>
  <si>
    <t>あなたの長期家計マネープラン作成シート</t>
    <rPh sb="4" eb="6">
      <t>チョウキ</t>
    </rPh>
    <rPh sb="6" eb="8">
      <t>カケイ</t>
    </rPh>
    <rPh sb="14" eb="16">
      <t>サクセイ</t>
    </rPh>
    <phoneticPr fontId="1"/>
  </si>
  <si>
    <t>このエクセルシートは、あなたの長期マネープランを作成するためのキャッシュフロー表です。</t>
    <rPh sb="15" eb="17">
      <t>チョウキ</t>
    </rPh>
    <rPh sb="24" eb="26">
      <t>サクセイ</t>
    </rPh>
    <rPh sb="39" eb="40">
      <t>ヒョウ</t>
    </rPh>
    <phoneticPr fontId="1"/>
  </si>
  <si>
    <t>金融資産</t>
    <rPh sb="0" eb="2">
      <t>キンユウ</t>
    </rPh>
    <rPh sb="2" eb="4">
      <t>シサン</t>
    </rPh>
    <phoneticPr fontId="1"/>
  </si>
  <si>
    <t>固定資産</t>
    <rPh sb="0" eb="4">
      <t>コテイシサン</t>
    </rPh>
    <phoneticPr fontId="1"/>
  </si>
  <si>
    <t>住宅（土地・建物）</t>
    <rPh sb="0" eb="2">
      <t>ジュウタク</t>
    </rPh>
    <rPh sb="3" eb="5">
      <t>トチ</t>
    </rPh>
    <rPh sb="6" eb="8">
      <t>タテモノ</t>
    </rPh>
    <phoneticPr fontId="1"/>
  </si>
  <si>
    <t>自動車</t>
    <rPh sb="0" eb="3">
      <t>ジドウシャ</t>
    </rPh>
    <phoneticPr fontId="1"/>
  </si>
  <si>
    <t>その他の資産</t>
  </si>
  <si>
    <t>その他の資産</t>
    <rPh sb="2" eb="3">
      <t>タ</t>
    </rPh>
    <rPh sb="4" eb="6">
      <t>シサン</t>
    </rPh>
    <phoneticPr fontId="1"/>
  </si>
  <si>
    <t>固定資産合計</t>
    <rPh sb="0" eb="4">
      <t>コテイシサン</t>
    </rPh>
    <rPh sb="4" eb="6">
      <t>ゴウケイ</t>
    </rPh>
    <phoneticPr fontId="1"/>
  </si>
  <si>
    <t>負債</t>
    <rPh sb="0" eb="2">
      <t>フサイ</t>
    </rPh>
    <phoneticPr fontId="1"/>
  </si>
  <si>
    <t>クレジットカード</t>
    <phoneticPr fontId="1"/>
  </si>
  <si>
    <t>自動車ローン</t>
  </si>
  <si>
    <t>自動車ローン</t>
    <rPh sb="0" eb="3">
      <t>ジドウシャ</t>
    </rPh>
    <phoneticPr fontId="1"/>
  </si>
  <si>
    <t>住宅ローン</t>
  </si>
  <si>
    <t>住宅ローン</t>
    <rPh sb="0" eb="2">
      <t>ジュウタク</t>
    </rPh>
    <phoneticPr fontId="1"/>
  </si>
  <si>
    <t>負債合計</t>
    <rPh sb="0" eb="2">
      <t>フサイ</t>
    </rPh>
    <rPh sb="2" eb="4">
      <t>ゴウケイ</t>
    </rPh>
    <phoneticPr fontId="1"/>
  </si>
  <si>
    <t>その他の負債</t>
  </si>
  <si>
    <t>その他の負債</t>
    <rPh sb="2" eb="3">
      <t>タ</t>
    </rPh>
    <rPh sb="4" eb="6">
      <t>フサイ</t>
    </rPh>
    <phoneticPr fontId="1"/>
  </si>
  <si>
    <t>あまり、難しく考えずに</t>
    <rPh sb="4" eb="5">
      <t>ムズカ</t>
    </rPh>
    <rPh sb="7" eb="8">
      <t>カンガ</t>
    </rPh>
    <phoneticPr fontId="1"/>
  </si>
  <si>
    <t>資産・負債の状況を把握し</t>
    <rPh sb="0" eb="2">
      <t>シサン</t>
    </rPh>
    <rPh sb="3" eb="5">
      <t>フサイ</t>
    </rPh>
    <rPh sb="6" eb="8">
      <t>ジョウキョウ</t>
    </rPh>
    <rPh sb="9" eb="11">
      <t>ハアク</t>
    </rPh>
    <phoneticPr fontId="1"/>
  </si>
  <si>
    <t>資産は、大きくならないように</t>
    <rPh sb="0" eb="2">
      <t>シサン</t>
    </rPh>
    <rPh sb="4" eb="5">
      <t>オオ</t>
    </rPh>
    <phoneticPr fontId="1"/>
  </si>
  <si>
    <t>注意して下さい。</t>
    <rPh sb="0" eb="2">
      <t>チュウイ</t>
    </rPh>
    <rPh sb="4" eb="5">
      <t>クダ</t>
    </rPh>
    <phoneticPr fontId="1"/>
  </si>
  <si>
    <t>負債は、小さくならないよう</t>
    <rPh sb="0" eb="2">
      <t>フサイ</t>
    </rPh>
    <rPh sb="4" eb="5">
      <t>チイ</t>
    </rPh>
    <phoneticPr fontId="1"/>
  </si>
  <si>
    <t>資　産</t>
    <rPh sb="0" eb="1">
      <t>シ</t>
    </rPh>
    <rPh sb="2" eb="3">
      <t>サン</t>
    </rPh>
    <phoneticPr fontId="1"/>
  </si>
  <si>
    <t xml:space="preserve"> カードローン</t>
  </si>
  <si>
    <t>土地・建物</t>
  </si>
  <si>
    <t>純資産</t>
    <rPh sb="0" eb="3">
      <t>ジュンシサン</t>
    </rPh>
    <phoneticPr fontId="1"/>
  </si>
  <si>
    <t>資産合計</t>
    <rPh sb="0" eb="2">
      <t>シサン</t>
    </rPh>
    <rPh sb="2" eb="4">
      <t>ゴウケイ</t>
    </rPh>
    <phoneticPr fontId="1"/>
  </si>
  <si>
    <t>負債・純資産合計</t>
    <rPh sb="0" eb="2">
      <t>フサイ</t>
    </rPh>
    <rPh sb="3" eb="6">
      <t>ジュンシサン</t>
    </rPh>
    <rPh sb="6" eb="8">
      <t>ゴウケイ</t>
    </rPh>
    <phoneticPr fontId="1"/>
  </si>
  <si>
    <t>純資産比率</t>
    <rPh sb="0" eb="3">
      <t>ジュンシサン</t>
    </rPh>
    <rPh sb="3" eb="5">
      <t>ヒリツ</t>
    </rPh>
    <phoneticPr fontId="1"/>
  </si>
  <si>
    <t>１．作成年（西暦）</t>
    <rPh sb="2" eb="4">
      <t>サクセイ</t>
    </rPh>
    <rPh sb="4" eb="5">
      <t>ネン</t>
    </rPh>
    <rPh sb="6" eb="8">
      <t>セイレキ</t>
    </rPh>
    <phoneticPr fontId="1"/>
  </si>
  <si>
    <t>２．家族構成</t>
    <rPh sb="2" eb="4">
      <t>カゾク</t>
    </rPh>
    <rPh sb="4" eb="6">
      <t>コウセイ</t>
    </rPh>
    <phoneticPr fontId="1"/>
  </si>
  <si>
    <t>現金・決済預貯金</t>
    <rPh sb="3" eb="5">
      <t>ケッサイ</t>
    </rPh>
    <rPh sb="6" eb="7">
      <t>チョ</t>
    </rPh>
    <phoneticPr fontId="1"/>
  </si>
  <si>
    <t>家計BS（貸借対照表）</t>
    <rPh sb="0" eb="2">
      <t>カケイ</t>
    </rPh>
    <rPh sb="5" eb="10">
      <t>タイシャクタイショウヒョウ</t>
    </rPh>
    <phoneticPr fontId="1"/>
  </si>
  <si>
    <t>作成時　　　　　　　（単位：万円）</t>
    <rPh sb="0" eb="2">
      <t>サクセイ</t>
    </rPh>
    <rPh sb="2" eb="3">
      <t>ジ</t>
    </rPh>
    <phoneticPr fontId="1"/>
  </si>
  <si>
    <t>３．資産・負債状況</t>
    <rPh sb="2" eb="4">
      <t>シサン</t>
    </rPh>
    <rPh sb="5" eb="7">
      <t>フサイ</t>
    </rPh>
    <rPh sb="7" eb="9">
      <t>ジョウキョウ</t>
    </rPh>
    <phoneticPr fontId="1"/>
  </si>
  <si>
    <t>基本情報入力シート</t>
    <rPh sb="0" eb="2">
      <t>キホン</t>
    </rPh>
    <rPh sb="2" eb="4">
      <t>ジョウホウ</t>
    </rPh>
    <rPh sb="4" eb="6">
      <t>ニュウリョク</t>
    </rPh>
    <phoneticPr fontId="1"/>
  </si>
  <si>
    <t>金融資産は必須ですが、</t>
    <rPh sb="0" eb="2">
      <t>キンユウ</t>
    </rPh>
    <rPh sb="2" eb="4">
      <t>シサン</t>
    </rPh>
    <rPh sb="5" eb="7">
      <t>ヒッス</t>
    </rPh>
    <phoneticPr fontId="1"/>
  </si>
  <si>
    <t>おおよその金額を入れてください。</t>
    <rPh sb="5" eb="7">
      <t>キンガク</t>
    </rPh>
    <rPh sb="8" eb="9">
      <t>イ</t>
    </rPh>
    <phoneticPr fontId="1"/>
  </si>
  <si>
    <r>
      <t>ＣＦ表へ</t>
    </r>
    <r>
      <rPr>
        <u/>
        <sz val="11"/>
        <color theme="10"/>
        <rFont val="Segoe UI Symbol"/>
        <family val="2"/>
      </rPr>
      <t>🖱</t>
    </r>
    <r>
      <rPr>
        <u/>
        <sz val="11"/>
        <color theme="10"/>
        <rFont val="Segoe UI Symbol"/>
        <family val="3"/>
      </rPr>
      <t>☞</t>
    </r>
    <rPh sb="2" eb="3">
      <t>ヒョウ</t>
    </rPh>
    <phoneticPr fontId="1"/>
  </si>
  <si>
    <r>
      <t>ＣＦ表へ</t>
    </r>
    <r>
      <rPr>
        <u/>
        <sz val="11"/>
        <color theme="10"/>
        <rFont val="ＭＳ Ｐゴシック"/>
        <family val="3"/>
        <charset val="128"/>
        <scheme val="minor"/>
      </rPr>
      <t>🖱☞</t>
    </r>
    <phoneticPr fontId="1"/>
  </si>
  <si>
    <r>
      <t>本人　　　　　</t>
    </r>
    <r>
      <rPr>
        <b/>
        <sz val="12"/>
        <color rgb="FFFF0000"/>
        <rFont val="HG丸ｺﾞｼｯｸM-PRO"/>
        <family val="3"/>
        <charset val="128"/>
      </rPr>
      <t>☞</t>
    </r>
    <rPh sb="0" eb="2">
      <t>ホンニン</t>
    </rPh>
    <phoneticPr fontId="1"/>
  </si>
  <si>
    <r>
      <t>配偶者　　　　</t>
    </r>
    <r>
      <rPr>
        <b/>
        <sz val="12"/>
        <color rgb="FFFF0000"/>
        <rFont val="HG丸ｺﾞｼｯｸM-PRO"/>
        <family val="3"/>
        <charset val="128"/>
      </rPr>
      <t>☞</t>
    </r>
    <rPh sb="0" eb="3">
      <t>ハイグウシャ</t>
    </rPh>
    <phoneticPr fontId="1"/>
  </si>
  <si>
    <t>具体的な内容は、お勤めの企業の人事部などにご確認ください。</t>
    <rPh sb="0" eb="3">
      <t>グタイテキ</t>
    </rPh>
    <rPh sb="4" eb="6">
      <t>ナイヨウ</t>
    </rPh>
    <rPh sb="9" eb="10">
      <t>ツト</t>
    </rPh>
    <rPh sb="12" eb="14">
      <t>キギョウ</t>
    </rPh>
    <rPh sb="15" eb="18">
      <t>ジンジブ</t>
    </rPh>
    <rPh sb="22" eb="24">
      <t>カクニン</t>
    </rPh>
    <phoneticPr fontId="1"/>
  </si>
  <si>
    <t>一般的な企業年金の場合を想定して、このページは設けてあります。</t>
    <rPh sb="0" eb="3">
      <t>イッパンテキ</t>
    </rPh>
    <rPh sb="4" eb="6">
      <t>キギョウ</t>
    </rPh>
    <rPh sb="6" eb="8">
      <t>ネンキン</t>
    </rPh>
    <rPh sb="9" eb="11">
      <t>バアイ</t>
    </rPh>
    <rPh sb="12" eb="14">
      <t>ソウテイ</t>
    </rPh>
    <rPh sb="23" eb="24">
      <t>モウ</t>
    </rPh>
    <phoneticPr fontId="1"/>
  </si>
  <si>
    <t>一般的に企業年金は一時金と年金の選択ができるようになっています。</t>
    <rPh sb="0" eb="3">
      <t>イッパンテキ</t>
    </rPh>
    <rPh sb="4" eb="8">
      <t>キギョウネンキン</t>
    </rPh>
    <rPh sb="9" eb="12">
      <t>イチジキン</t>
    </rPh>
    <rPh sb="13" eb="15">
      <t>ネンキン</t>
    </rPh>
    <rPh sb="16" eb="18">
      <t>センタク</t>
    </rPh>
    <phoneticPr fontId="1"/>
  </si>
  <si>
    <t>一時金の選択をされた場合、いわゆる「退職金」となります。</t>
    <rPh sb="0" eb="3">
      <t>イチジキン</t>
    </rPh>
    <rPh sb="4" eb="6">
      <t>センタク</t>
    </rPh>
    <rPh sb="10" eb="12">
      <t>バアイ</t>
    </rPh>
    <rPh sb="18" eb="21">
      <t>タイショクキン</t>
    </rPh>
    <phoneticPr fontId="1"/>
  </si>
  <si>
    <t>あなたのお勤めの企業年金に対応しない可能性があります。</t>
    <rPh sb="5" eb="6">
      <t>ツト</t>
    </rPh>
    <rPh sb="8" eb="10">
      <t>キギョウ</t>
    </rPh>
    <rPh sb="10" eb="12">
      <t>ネンキン</t>
    </rPh>
    <rPh sb="13" eb="15">
      <t>タイオウ</t>
    </rPh>
    <rPh sb="18" eb="21">
      <t>カノウセイ</t>
    </rPh>
    <phoneticPr fontId="1"/>
  </si>
  <si>
    <t>メモのあるセル（セルの左上に赤いマークがあります）は、メモを読んでください。☞</t>
    <rPh sb="11" eb="12">
      <t>ヒダリ</t>
    </rPh>
    <rPh sb="12" eb="13">
      <t>ウエ</t>
    </rPh>
    <rPh sb="14" eb="15">
      <t>アカ</t>
    </rPh>
    <rPh sb="30" eb="31">
      <t>ヨ</t>
    </rPh>
    <phoneticPr fontId="1"/>
  </si>
  <si>
    <t>あ な た の 長 期 マ ネ ー プ ラ ン</t>
    <rPh sb="8" eb="9">
      <t>チョウ</t>
    </rPh>
    <rPh sb="10" eb="11">
      <t>キ</t>
    </rPh>
    <phoneticPr fontId="1"/>
  </si>
  <si>
    <t>日本年金機構の年金ネットからも調べられます（外部リンクに遷移します）</t>
    <rPh sb="0" eb="2">
      <t>ニホン</t>
    </rPh>
    <rPh sb="2" eb="4">
      <t>ネンキン</t>
    </rPh>
    <rPh sb="4" eb="6">
      <t>キコウ</t>
    </rPh>
    <rPh sb="7" eb="9">
      <t>ネンキン</t>
    </rPh>
    <rPh sb="15" eb="16">
      <t>シラ</t>
    </rPh>
    <rPh sb="22" eb="24">
      <t>ガイブ</t>
    </rPh>
    <rPh sb="28" eb="30">
      <t>センイ</t>
    </rPh>
    <phoneticPr fontId="1"/>
  </si>
  <si>
    <t>受取期間</t>
    <rPh sb="0" eb="2">
      <t>ウケト</t>
    </rPh>
    <rPh sb="2" eb="3">
      <t>キ</t>
    </rPh>
    <rPh sb="3" eb="4">
      <t>アイダ</t>
    </rPh>
    <phoneticPr fontId="1"/>
  </si>
  <si>
    <t>働く</t>
    <phoneticPr fontId="1"/>
  </si>
  <si>
    <t>控除率</t>
    <rPh sb="0" eb="3">
      <t>コウジョリツ</t>
    </rPh>
    <phoneticPr fontId="1"/>
  </si>
  <si>
    <t>概算手取額</t>
    <rPh sb="0" eb="2">
      <t>ガイサン</t>
    </rPh>
    <rPh sb="2" eb="5">
      <t>テドリガク</t>
    </rPh>
    <phoneticPr fontId="1"/>
  </si>
  <si>
    <t xml:space="preserve"> ①支払金額</t>
    <rPh sb="2" eb="6">
      <t>シハライキンガク</t>
    </rPh>
    <phoneticPr fontId="1"/>
  </si>
  <si>
    <t xml:space="preserve"> ②源泉徴収額</t>
    <rPh sb="2" eb="7">
      <t>ゲンセンチョウシュウガク</t>
    </rPh>
    <phoneticPr fontId="1"/>
  </si>
  <si>
    <t xml:space="preserve"> ③社会保険料等の金額</t>
    <rPh sb="2" eb="7">
      <t>シャカイホケンリョウ</t>
    </rPh>
    <rPh sb="7" eb="8">
      <t>ナド</t>
    </rPh>
    <rPh sb="9" eb="11">
      <t>キンガク</t>
    </rPh>
    <phoneticPr fontId="1"/>
  </si>
  <si>
    <t xml:space="preserve"> ④給与所得控除後の金額</t>
    <rPh sb="2" eb="6">
      <t>キュウヨショトク</t>
    </rPh>
    <rPh sb="6" eb="9">
      <t>コウジョゴ</t>
    </rPh>
    <rPh sb="10" eb="12">
      <t>キンガク</t>
    </rPh>
    <phoneticPr fontId="1"/>
  </si>
  <si>
    <t xml:space="preserve"> ⑤所得控除の合計額</t>
    <rPh sb="2" eb="4">
      <t>ショトク</t>
    </rPh>
    <rPh sb="4" eb="6">
      <t>コウジョ</t>
    </rPh>
    <rPh sb="7" eb="9">
      <t>ゴウケイ</t>
    </rPh>
    <rPh sb="9" eb="10">
      <t>ガク</t>
    </rPh>
    <phoneticPr fontId="1"/>
  </si>
  <si>
    <t xml:space="preserve"> 可処分所得額</t>
    <rPh sb="1" eb="4">
      <t>カショブン</t>
    </rPh>
    <rPh sb="4" eb="7">
      <t>ショトクガク</t>
    </rPh>
    <phoneticPr fontId="1"/>
  </si>
  <si>
    <r>
      <rPr>
        <b/>
        <sz val="11"/>
        <color rgb="FFFF0000"/>
        <rFont val="ＭＳ Ｐゴシック"/>
        <family val="3"/>
        <charset val="128"/>
        <scheme val="minor"/>
      </rPr>
      <t>概算</t>
    </r>
    <r>
      <rPr>
        <sz val="11"/>
        <color theme="1"/>
        <rFont val="ＭＳ Ｐゴシック"/>
        <family val="2"/>
        <charset val="128"/>
        <scheme val="minor"/>
      </rPr>
      <t>手取額</t>
    </r>
    <rPh sb="0" eb="2">
      <t>ガイサン</t>
    </rPh>
    <rPh sb="2" eb="4">
      <t>テド</t>
    </rPh>
    <rPh sb="4" eb="5">
      <t>ガク</t>
    </rPh>
    <phoneticPr fontId="1"/>
  </si>
  <si>
    <r>
      <t>源泉徴収票が</t>
    </r>
    <r>
      <rPr>
        <b/>
        <sz val="12"/>
        <color rgb="FFFF0000"/>
        <rFont val="ＭＳ Ｐゴシック"/>
        <family val="3"/>
        <charset val="128"/>
        <scheme val="minor"/>
      </rPr>
      <t>ある</t>
    </r>
    <r>
      <rPr>
        <b/>
        <sz val="11"/>
        <color theme="1"/>
        <rFont val="ＭＳ Ｐゴシック"/>
        <family val="3"/>
        <charset val="128"/>
        <scheme val="minor"/>
      </rPr>
      <t>場合（単位：円）</t>
    </r>
    <rPh sb="11" eb="13">
      <t>タンイ</t>
    </rPh>
    <rPh sb="14" eb="15">
      <t>エン</t>
    </rPh>
    <phoneticPr fontId="1"/>
  </si>
  <si>
    <t>↓↓↓↓↓↓↓↓↓↓↓↓↓↓↓↓↓　　　　　（単位：円）</t>
    <rPh sb="23" eb="25">
      <t>タンイ</t>
    </rPh>
    <rPh sb="26" eb="27">
      <t>エン</t>
    </rPh>
    <phoneticPr fontId="1"/>
  </si>
  <si>
    <t>↓↓↓↓↓↓↓↓↓↓↓↓↓↓↓↓↓　　　　（単位：円）</t>
    <rPh sb="22" eb="24">
      <t>タンイ</t>
    </rPh>
    <rPh sb="25" eb="26">
      <t>エン</t>
    </rPh>
    <phoneticPr fontId="1"/>
  </si>
  <si>
    <t>　　　　　　 60歳時　 ：59歳時の世帯収入の15％</t>
    <rPh sb="9" eb="10">
      <t>サイ</t>
    </rPh>
    <rPh sb="10" eb="11">
      <t>ジ</t>
    </rPh>
    <rPh sb="16" eb="17">
      <t>サイ</t>
    </rPh>
    <rPh sb="17" eb="18">
      <t>ジ</t>
    </rPh>
    <rPh sb="19" eb="21">
      <t>セタイ</t>
    </rPh>
    <rPh sb="21" eb="23">
      <t>シュウニュウ</t>
    </rPh>
    <phoneticPr fontId="1"/>
  </si>
  <si>
    <t>　　　　　　 61歳以降：当年の世帯収入の15％</t>
    <rPh sb="9" eb="10">
      <t>サイ</t>
    </rPh>
    <rPh sb="10" eb="12">
      <t>イコウ</t>
    </rPh>
    <rPh sb="13" eb="15">
      <t>トウネン</t>
    </rPh>
    <rPh sb="16" eb="18">
      <t>セタイ</t>
    </rPh>
    <rPh sb="18" eb="20">
      <t>シュウニュウ</t>
    </rPh>
    <phoneticPr fontId="1"/>
  </si>
  <si>
    <t>　　    　◆60歳以降の社会保険料・税金の目安</t>
    <rPh sb="10" eb="11">
      <t>サイ</t>
    </rPh>
    <rPh sb="11" eb="13">
      <t>イコウ</t>
    </rPh>
    <rPh sb="14" eb="18">
      <t>シャカイホケン</t>
    </rPh>
    <rPh sb="18" eb="19">
      <t>リョウ</t>
    </rPh>
    <rPh sb="20" eb="22">
      <t>ゼイキン</t>
    </rPh>
    <rPh sb="23" eb="25">
      <t>メヤス</t>
    </rPh>
    <phoneticPr fontId="1"/>
  </si>
  <si>
    <t>　　　　　　（上記は、59歳まで働いた場合の例です。）</t>
    <rPh sb="7" eb="9">
      <t>ジョウキ</t>
    </rPh>
    <rPh sb="13" eb="14">
      <t>サイ</t>
    </rPh>
    <rPh sb="16" eb="17">
      <t>ハタラ</t>
    </rPh>
    <rPh sb="19" eb="21">
      <t>バアイ</t>
    </rPh>
    <rPh sb="22" eb="23">
      <t>レイ</t>
    </rPh>
    <phoneticPr fontId="1"/>
  </si>
  <si>
    <t>エクセルシートを活用することで、比較的容易に簡易のキャッシュフローを作成します。</t>
    <rPh sb="8" eb="10">
      <t>カツヨウ</t>
    </rPh>
    <rPh sb="16" eb="19">
      <t>ヒカクテキ</t>
    </rPh>
    <rPh sb="19" eb="21">
      <t>ヨウイ</t>
    </rPh>
    <rPh sb="22" eb="24">
      <t>カンイ</t>
    </rPh>
    <rPh sb="34" eb="36">
      <t>サクセイ</t>
    </rPh>
    <phoneticPr fontId="1"/>
  </si>
  <si>
    <t>詳細で正確な計算を行いたい方は、各専門家にご相談ください。</t>
    <phoneticPr fontId="1"/>
  </si>
  <si>
    <t>作成時点55歳の方で100歳まで表示されます。</t>
    <rPh sb="0" eb="2">
      <t>サクセイ</t>
    </rPh>
    <rPh sb="2" eb="4">
      <t>ジテン</t>
    </rPh>
    <rPh sb="6" eb="7">
      <t>サイ</t>
    </rPh>
    <rPh sb="8" eb="9">
      <t>カタ</t>
    </rPh>
    <rPh sb="13" eb="14">
      <t>サイ</t>
    </rPh>
    <rPh sb="16" eb="18">
      <t>ヒョウジ</t>
    </rPh>
    <phoneticPr fontId="1"/>
  </si>
  <si>
    <t>このエクセルが、概算のキャッシュフロー表であることを同意の上、ご利用ください。</t>
    <rPh sb="8" eb="10">
      <t>ガイサン</t>
    </rPh>
    <rPh sb="19" eb="20">
      <t>ヒョウ</t>
    </rPh>
    <rPh sb="26" eb="28">
      <t>ドウイ</t>
    </rPh>
    <rPh sb="29" eb="30">
      <t>ウエ</t>
    </rPh>
    <rPh sb="32" eb="34">
      <t>リヨウ</t>
    </rPh>
    <phoneticPr fontId="1"/>
  </si>
  <si>
    <r>
      <t>キャッシュフロー表で、</t>
    </r>
    <r>
      <rPr>
        <b/>
        <sz val="11"/>
        <color rgb="FFFF0000"/>
        <rFont val="ＭＳ Ｐゴシック"/>
        <family val="3"/>
        <charset val="128"/>
        <scheme val="minor"/>
      </rPr>
      <t>☞</t>
    </r>
    <r>
      <rPr>
        <sz val="11"/>
        <color theme="1"/>
        <rFont val="ＭＳ Ｐゴシック"/>
        <family val="2"/>
        <charset val="128"/>
        <scheme val="minor"/>
      </rPr>
      <t>印がある方向の行はそのまま入力可能です。</t>
    </r>
    <phoneticPr fontId="1"/>
  </si>
  <si>
    <t xml:space="preserve"> 時間とお金をマネジメント </t>
    <phoneticPr fontId="1"/>
  </si>
  <si>
    <r>
      <t>企業年金は、お勤めの企業によって</t>
    </r>
    <r>
      <rPr>
        <sz val="12"/>
        <color rgb="FFFF0000"/>
        <rFont val="ＭＳ Ｐゴシック"/>
        <family val="3"/>
        <charset val="128"/>
        <scheme val="minor"/>
      </rPr>
      <t>異なります</t>
    </r>
    <r>
      <rPr>
        <sz val="12"/>
        <color theme="1"/>
        <rFont val="ＭＳ Ｐゴシック"/>
        <family val="3"/>
        <charset val="128"/>
        <scheme val="minor"/>
      </rPr>
      <t>。</t>
    </r>
    <rPh sb="0" eb="2">
      <t>キギョウ</t>
    </rPh>
    <rPh sb="2" eb="4">
      <t>ネンキン</t>
    </rPh>
    <rPh sb="7" eb="8">
      <t>ツト</t>
    </rPh>
    <rPh sb="10" eb="12">
      <t>キギョウ</t>
    </rPh>
    <rPh sb="16" eb="17">
      <t>コト</t>
    </rPh>
    <phoneticPr fontId="1"/>
  </si>
  <si>
    <r>
      <t>一時金を選択された場合は、「一時金手取り」をCF表の退職金の行に</t>
    </r>
    <r>
      <rPr>
        <sz val="12"/>
        <color rgb="FFFF0000"/>
        <rFont val="ＭＳ Ｐゴシック"/>
        <family val="3"/>
        <charset val="128"/>
        <scheme val="minor"/>
      </rPr>
      <t>手入力</t>
    </r>
    <r>
      <rPr>
        <sz val="12"/>
        <color theme="1"/>
        <rFont val="ＭＳ Ｐゴシック"/>
        <family val="3"/>
        <charset val="128"/>
        <scheme val="minor"/>
      </rPr>
      <t>してください。</t>
    </r>
    <rPh sb="0" eb="3">
      <t>イチジキン</t>
    </rPh>
    <rPh sb="4" eb="6">
      <t>センタク</t>
    </rPh>
    <rPh sb="9" eb="11">
      <t>バアイ</t>
    </rPh>
    <rPh sb="14" eb="17">
      <t>イチジキン</t>
    </rPh>
    <rPh sb="17" eb="19">
      <t>テド</t>
    </rPh>
    <rPh sb="24" eb="25">
      <t>ヒョウ</t>
    </rPh>
    <rPh sb="26" eb="28">
      <t>タイショク</t>
    </rPh>
    <rPh sb="28" eb="29">
      <t>キン</t>
    </rPh>
    <rPh sb="30" eb="31">
      <t>ギョウ</t>
    </rPh>
    <rPh sb="32" eb="35">
      <t>テニュウリョク</t>
    </rPh>
    <phoneticPr fontId="1"/>
  </si>
  <si>
    <r>
      <t>年金を選択される場合は、CF表に</t>
    </r>
    <r>
      <rPr>
        <sz val="12"/>
        <color rgb="FFFF0000"/>
        <rFont val="ＭＳ Ｐゴシック"/>
        <family val="3"/>
        <charset val="128"/>
        <scheme val="minor"/>
      </rPr>
      <t>自動的に反映</t>
    </r>
    <r>
      <rPr>
        <sz val="12"/>
        <color theme="1"/>
        <rFont val="ＭＳ Ｐゴシック"/>
        <family val="3"/>
        <charset val="128"/>
        <scheme val="minor"/>
      </rPr>
      <t>されます。</t>
    </r>
    <rPh sb="0" eb="2">
      <t>ネンキン</t>
    </rPh>
    <rPh sb="3" eb="5">
      <t>センタク</t>
    </rPh>
    <rPh sb="8" eb="10">
      <t>バアイ</t>
    </rPh>
    <rPh sb="14" eb="15">
      <t>ヒョウ</t>
    </rPh>
    <rPh sb="16" eb="19">
      <t>ジドウテキ</t>
    </rPh>
    <rPh sb="20" eb="22">
      <t>ハンエイ</t>
    </rPh>
    <phoneticPr fontId="1"/>
  </si>
  <si>
    <r>
      <t>家計BSへ</t>
    </r>
    <r>
      <rPr>
        <u/>
        <sz val="11"/>
        <color theme="10"/>
        <rFont val="Segoe UI Symbol"/>
        <family val="2"/>
      </rPr>
      <t>🖱</t>
    </r>
    <r>
      <rPr>
        <u/>
        <sz val="11"/>
        <color theme="10"/>
        <rFont val="Segoe UI Symbol"/>
        <family val="3"/>
      </rPr>
      <t>☞</t>
    </r>
    <rPh sb="0" eb="2">
      <t>カケイ</t>
    </rPh>
    <phoneticPr fontId="1"/>
  </si>
  <si>
    <r>
      <t>ライフイベント表へ</t>
    </r>
    <r>
      <rPr>
        <u/>
        <sz val="11"/>
        <color theme="10"/>
        <rFont val="ＭＳ Ｐゴシック"/>
        <family val="3"/>
        <charset val="128"/>
        <scheme val="minor"/>
      </rPr>
      <t>🖱☞</t>
    </r>
    <rPh sb="7" eb="8">
      <t>ヒョウ</t>
    </rPh>
    <phoneticPr fontId="1"/>
  </si>
  <si>
    <t>大学４</t>
    <phoneticPr fontId="1"/>
  </si>
  <si>
    <t>大学１</t>
  </si>
  <si>
    <t>大学２</t>
  </si>
  <si>
    <t>大学３</t>
  </si>
  <si>
    <t>高１</t>
    <rPh sb="0" eb="1">
      <t>コウ</t>
    </rPh>
    <phoneticPr fontId="1"/>
  </si>
  <si>
    <t>高２</t>
    <rPh sb="0" eb="1">
      <t>コウ</t>
    </rPh>
    <phoneticPr fontId="1"/>
  </si>
  <si>
    <t>中１</t>
    <rPh sb="0" eb="1">
      <t>チュウ</t>
    </rPh>
    <phoneticPr fontId="1"/>
  </si>
  <si>
    <t>中２</t>
    <rPh sb="0" eb="1">
      <t>チュウ</t>
    </rPh>
    <phoneticPr fontId="1"/>
  </si>
  <si>
    <t>小１</t>
    <rPh sb="0" eb="1">
      <t>ショウ</t>
    </rPh>
    <phoneticPr fontId="1"/>
  </si>
  <si>
    <t>小２</t>
    <rPh sb="0" eb="1">
      <t>ショウ</t>
    </rPh>
    <phoneticPr fontId="1"/>
  </si>
  <si>
    <t>小３</t>
    <rPh sb="0" eb="1">
      <t>ショウ</t>
    </rPh>
    <phoneticPr fontId="1"/>
  </si>
  <si>
    <t>小４</t>
    <rPh sb="0" eb="1">
      <t>ショウ</t>
    </rPh>
    <phoneticPr fontId="1"/>
  </si>
  <si>
    <t>小５</t>
    <rPh sb="0" eb="1">
      <t>ショウ</t>
    </rPh>
    <phoneticPr fontId="1"/>
  </si>
  <si>
    <t>保育１</t>
    <rPh sb="0" eb="2">
      <t>ホイク</t>
    </rPh>
    <phoneticPr fontId="1"/>
  </si>
  <si>
    <t>保育２</t>
    <rPh sb="0" eb="2">
      <t>ホイク</t>
    </rPh>
    <phoneticPr fontId="1"/>
  </si>
  <si>
    <t>保育３</t>
    <rPh sb="0" eb="2">
      <t>ホイク</t>
    </rPh>
    <phoneticPr fontId="1"/>
  </si>
  <si>
    <t>記念旅行</t>
    <rPh sb="0" eb="4">
      <t>キネンリョコウ</t>
    </rPh>
    <phoneticPr fontId="1"/>
  </si>
  <si>
    <t>あなたの退職一時金・企業年金入力シート</t>
    <rPh sb="4" eb="6">
      <t>タイショク</t>
    </rPh>
    <rPh sb="6" eb="9">
      <t>イチジキン</t>
    </rPh>
    <rPh sb="10" eb="14">
      <t>キギョウネンキン</t>
    </rPh>
    <rPh sb="14" eb="16">
      <t>ニュウリョク</t>
    </rPh>
    <phoneticPr fontId="1"/>
  </si>
  <si>
    <t>退職一時金</t>
    <rPh sb="0" eb="2">
      <t>タイショク</t>
    </rPh>
    <rPh sb="2" eb="5">
      <t>イチジキン</t>
    </rPh>
    <phoneticPr fontId="6"/>
  </si>
  <si>
    <t>配偶者の退職一時金・企業年金入力シート</t>
    <rPh sb="0" eb="3">
      <t>ハイグウシャ</t>
    </rPh>
    <rPh sb="4" eb="6">
      <t>タイショク</t>
    </rPh>
    <rPh sb="6" eb="9">
      <t>イチジキン</t>
    </rPh>
    <rPh sb="10" eb="14">
      <t>キギョウネンキン</t>
    </rPh>
    <rPh sb="14" eb="16">
      <t>ニュウリョク</t>
    </rPh>
    <phoneticPr fontId="1"/>
  </si>
  <si>
    <r>
      <t>配偶者　</t>
    </r>
    <r>
      <rPr>
        <u/>
        <sz val="11"/>
        <color theme="10"/>
        <rFont val="Segoe UI Symbol"/>
        <family val="2"/>
      </rPr>
      <t>🖱</t>
    </r>
    <rPh sb="0" eb="3">
      <t>ハイグウシャ</t>
    </rPh>
    <phoneticPr fontId="1"/>
  </si>
  <si>
    <r>
      <t>本人　</t>
    </r>
    <r>
      <rPr>
        <u/>
        <sz val="11"/>
        <color theme="10"/>
        <rFont val="Segoe UI Symbol"/>
        <family val="2"/>
      </rPr>
      <t>🖱</t>
    </r>
    <rPh sb="0" eb="2">
      <t>ホンニン</t>
    </rPh>
    <phoneticPr fontId="1"/>
  </si>
  <si>
    <r>
      <t>配偶者　</t>
    </r>
    <r>
      <rPr>
        <u/>
        <sz val="12"/>
        <color theme="10"/>
        <rFont val="Segoe UI Symbol"/>
        <family val="2"/>
      </rPr>
      <t>🖱</t>
    </r>
    <rPh sb="0" eb="3">
      <t>ハイグウシャ</t>
    </rPh>
    <phoneticPr fontId="1"/>
  </si>
  <si>
    <r>
      <t>本人　</t>
    </r>
    <r>
      <rPr>
        <u/>
        <sz val="12"/>
        <color theme="10"/>
        <rFont val="Segoe UI Symbol"/>
        <family val="2"/>
      </rPr>
      <t>🖱</t>
    </r>
    <rPh sb="0" eb="2">
      <t>ホンニン</t>
    </rPh>
    <phoneticPr fontId="1"/>
  </si>
  <si>
    <t>年金を選択される場合、20年などの有期年金の場合と終身年金の場合があります。</t>
    <rPh sb="0" eb="2">
      <t>ネンキン</t>
    </rPh>
    <rPh sb="3" eb="5">
      <t>センタク</t>
    </rPh>
    <rPh sb="8" eb="10">
      <t>バアイ</t>
    </rPh>
    <rPh sb="13" eb="14">
      <t>ネン</t>
    </rPh>
    <rPh sb="17" eb="19">
      <t>ユウキ</t>
    </rPh>
    <rPh sb="19" eb="21">
      <t>ネンキン</t>
    </rPh>
    <rPh sb="22" eb="24">
      <t>バアイ</t>
    </rPh>
    <rPh sb="25" eb="27">
      <t>シュウシン</t>
    </rPh>
    <rPh sb="27" eb="29">
      <t>ネンキン</t>
    </rPh>
    <rPh sb="30" eb="32">
      <t>バアイ</t>
    </rPh>
    <phoneticPr fontId="1"/>
  </si>
  <si>
    <t>公的年金等の税金・社会保険料</t>
    <rPh sb="0" eb="2">
      <t>コウテキ</t>
    </rPh>
    <rPh sb="2" eb="4">
      <t>ネンキン</t>
    </rPh>
    <rPh sb="4" eb="5">
      <t>トウ</t>
    </rPh>
    <rPh sb="6" eb="8">
      <t>ゼイキン</t>
    </rPh>
    <rPh sb="9" eb="11">
      <t>シャカイ</t>
    </rPh>
    <rPh sb="11" eb="14">
      <t>ホケンリョウ</t>
    </rPh>
    <phoneticPr fontId="1"/>
  </si>
  <si>
    <t>教育費検討シート</t>
    <rPh sb="0" eb="3">
      <t>キョウイクヒ</t>
    </rPh>
    <rPh sb="3" eb="5">
      <t>ケントウ</t>
    </rPh>
    <phoneticPr fontId="1"/>
  </si>
  <si>
    <t>お子さんの学年をイベント表で記入し（ここでは入力できません）、</t>
    <rPh sb="1" eb="2">
      <t>コ</t>
    </rPh>
    <rPh sb="5" eb="7">
      <t>ガクネン</t>
    </rPh>
    <rPh sb="12" eb="13">
      <t>ヒョウ</t>
    </rPh>
    <rPh sb="14" eb="16">
      <t>キニュウ</t>
    </rPh>
    <rPh sb="22" eb="24">
      <t>ニュウリョク</t>
    </rPh>
    <phoneticPr fontId="1"/>
  </si>
  <si>
    <r>
      <rPr>
        <u/>
        <sz val="11"/>
        <color theme="10"/>
        <rFont val="Segoe UI Symbol"/>
        <family val="2"/>
      </rPr>
      <t>🔙</t>
    </r>
    <r>
      <rPr>
        <u/>
        <sz val="11"/>
        <color theme="10"/>
        <rFont val="ＭＳ Ｐゴシック"/>
        <family val="2"/>
        <charset val="128"/>
        <scheme val="minor"/>
      </rPr>
      <t>　ライフイベント表に戻る</t>
    </r>
    <rPh sb="10" eb="11">
      <t>ヒョウ</t>
    </rPh>
    <rPh sb="12" eb="13">
      <t>モド</t>
    </rPh>
    <phoneticPr fontId="1"/>
  </si>
  <si>
    <t>ここでは教育費を検討し、万円単位で金額を入力してください。</t>
    <rPh sb="4" eb="7">
      <t>キョウイクヒ</t>
    </rPh>
    <rPh sb="8" eb="10">
      <t>ケントウ</t>
    </rPh>
    <rPh sb="12" eb="13">
      <t>マン</t>
    </rPh>
    <rPh sb="13" eb="14">
      <t>エン</t>
    </rPh>
    <rPh sb="14" eb="16">
      <t>タンイ</t>
    </rPh>
    <rPh sb="17" eb="19">
      <t>キンガク</t>
    </rPh>
    <rPh sb="20" eb="22">
      <t>ニュウリョク</t>
    </rPh>
    <phoneticPr fontId="1"/>
  </si>
  <si>
    <t>教育費計</t>
    <rPh sb="0" eb="3">
      <t>キョウイクヒ</t>
    </rPh>
    <rPh sb="3" eb="4">
      <t>ケイ</t>
    </rPh>
    <phoneticPr fontId="1"/>
  </si>
  <si>
    <r>
      <t xml:space="preserve">教育費 </t>
    </r>
    <r>
      <rPr>
        <u/>
        <sz val="11"/>
        <color theme="10"/>
        <rFont val="ＭＳ Ｐゴシック"/>
        <family val="3"/>
        <charset val="128"/>
        <scheme val="minor"/>
      </rPr>
      <t>🖱</t>
    </r>
    <rPh sb="0" eb="3">
      <t>キョウイクヒ</t>
    </rPh>
    <phoneticPr fontId="1"/>
  </si>
  <si>
    <t>住宅取得</t>
    <rPh sb="0" eb="2">
      <t>ジュウタク</t>
    </rPh>
    <rPh sb="2" eb="4">
      <t>シュトク</t>
    </rPh>
    <phoneticPr fontId="1"/>
  </si>
  <si>
    <t>M.大輔</t>
    <rPh sb="2" eb="4">
      <t>ダイスケ</t>
    </rPh>
    <phoneticPr fontId="1"/>
  </si>
  <si>
    <t>佳織</t>
    <rPh sb="0" eb="2">
      <t>カオリ</t>
    </rPh>
    <phoneticPr fontId="1"/>
  </si>
  <si>
    <r>
      <t>ライフイベント表へ　</t>
    </r>
    <r>
      <rPr>
        <u/>
        <sz val="11"/>
        <color theme="10"/>
        <rFont val="ＭＳ Ｐゴシック"/>
        <family val="3"/>
        <charset val="128"/>
        <scheme val="minor"/>
      </rPr>
      <t>🖱</t>
    </r>
    <phoneticPr fontId="1"/>
  </si>
  <si>
    <t>その他</t>
    <rPh sb="2" eb="3">
      <t>タ</t>
    </rPh>
    <phoneticPr fontId="1"/>
  </si>
  <si>
    <t>住居費入力シート</t>
    <rPh sb="0" eb="3">
      <t>ジュウキョヒ</t>
    </rPh>
    <rPh sb="3" eb="5">
      <t>ニュウリョク</t>
    </rPh>
    <phoneticPr fontId="1"/>
  </si>
  <si>
    <r>
      <rPr>
        <u/>
        <sz val="11"/>
        <color theme="10"/>
        <rFont val="ＭＳ Ｐゴシック"/>
        <family val="3"/>
        <charset val="128"/>
        <scheme val="minor"/>
      </rPr>
      <t>🔙　CF表に戻る</t>
    </r>
    <phoneticPr fontId="1"/>
  </si>
  <si>
    <t>🔙　ライフイベント表に戻る</t>
  </si>
  <si>
    <t>賃貸料</t>
    <rPh sb="0" eb="3">
      <t>チンタイリョウ</t>
    </rPh>
    <phoneticPr fontId="1"/>
  </si>
  <si>
    <t>ローン</t>
    <phoneticPr fontId="1"/>
  </si>
  <si>
    <t>年間住居費</t>
    <rPh sb="0" eb="2">
      <t>ネンカン</t>
    </rPh>
    <rPh sb="2" eb="5">
      <t>ジュウキョヒ</t>
    </rPh>
    <phoneticPr fontId="1"/>
  </si>
  <si>
    <t>賃借料</t>
    <rPh sb="0" eb="3">
      <t>チンシャクリョウ</t>
    </rPh>
    <phoneticPr fontId="1"/>
  </si>
  <si>
    <t>ローン返済</t>
    <rPh sb="3" eb="5">
      <t>ヘンサイ</t>
    </rPh>
    <phoneticPr fontId="1"/>
  </si>
  <si>
    <t>何歳から何歳まで</t>
    <rPh sb="0" eb="2">
      <t>ナンサイ</t>
    </rPh>
    <rPh sb="4" eb="6">
      <t>ナンサイ</t>
    </rPh>
    <phoneticPr fontId="1"/>
  </si>
  <si>
    <t>いくら</t>
    <phoneticPr fontId="1"/>
  </si>
  <si>
    <t>その他①</t>
    <rPh sb="2" eb="3">
      <t>タ</t>
    </rPh>
    <phoneticPr fontId="1"/>
  </si>
  <si>
    <t>その他②</t>
    <rPh sb="2" eb="3">
      <t>タ</t>
    </rPh>
    <phoneticPr fontId="1"/>
  </si>
  <si>
    <t>その他③</t>
    <rPh sb="2" eb="3">
      <t>タ</t>
    </rPh>
    <phoneticPr fontId="1"/>
  </si>
  <si>
    <t>その他④</t>
    <rPh sb="2" eb="3">
      <t>タ</t>
    </rPh>
    <phoneticPr fontId="1"/>
  </si>
  <si>
    <t>その他⑤</t>
    <rPh sb="2" eb="3">
      <t>タ</t>
    </rPh>
    <phoneticPr fontId="1"/>
  </si>
  <si>
    <t>※住宅ローンの頭金（一時支出）は、</t>
    <rPh sb="1" eb="3">
      <t>ジュウタク</t>
    </rPh>
    <rPh sb="7" eb="9">
      <t>アタマキン</t>
    </rPh>
    <rPh sb="10" eb="12">
      <t>イチジ</t>
    </rPh>
    <rPh sb="12" eb="14">
      <t>シシュツ</t>
    </rPh>
    <phoneticPr fontId="1"/>
  </si>
  <si>
    <t>ライフイベント表で記入してください。</t>
    <phoneticPr fontId="1"/>
  </si>
  <si>
    <t>修繕積立金</t>
    <rPh sb="0" eb="2">
      <t>シュウゼン</t>
    </rPh>
    <rPh sb="2" eb="4">
      <t>ツミタテ</t>
    </rPh>
    <rPh sb="4" eb="5">
      <t>キン</t>
    </rPh>
    <phoneticPr fontId="1"/>
  </si>
  <si>
    <t>共益費</t>
    <phoneticPr fontId="1"/>
  </si>
  <si>
    <t>管理費</t>
    <phoneticPr fontId="1"/>
  </si>
  <si>
    <t>駐車場代</t>
    <phoneticPr fontId="1"/>
  </si>
  <si>
    <t>固定資産税</t>
    <phoneticPr fontId="1"/>
  </si>
  <si>
    <t>火災（地震）保険</t>
    <rPh sb="0" eb="2">
      <t>カサイ</t>
    </rPh>
    <rPh sb="3" eb="5">
      <t>ジシン</t>
    </rPh>
    <rPh sb="6" eb="8">
      <t>ホケン</t>
    </rPh>
    <phoneticPr fontId="1"/>
  </si>
  <si>
    <t>計</t>
    <rPh sb="0" eb="1">
      <t>ケイ</t>
    </rPh>
    <phoneticPr fontId="1"/>
  </si>
  <si>
    <t>その他の支出検討表（例）（万円単位）</t>
    <rPh sb="2" eb="3">
      <t>タ</t>
    </rPh>
    <rPh sb="4" eb="6">
      <t>シシュツ</t>
    </rPh>
    <rPh sb="6" eb="8">
      <t>ケントウ</t>
    </rPh>
    <rPh sb="8" eb="9">
      <t>ヒョウ</t>
    </rPh>
    <rPh sb="10" eb="11">
      <t>レイ</t>
    </rPh>
    <rPh sb="13" eb="15">
      <t>マンエン</t>
    </rPh>
    <rPh sb="15" eb="17">
      <t>タンイ</t>
    </rPh>
    <phoneticPr fontId="1"/>
  </si>
  <si>
    <t>現金・普通預貯金</t>
    <rPh sb="3" eb="5">
      <t>フツウ</t>
    </rPh>
    <rPh sb="6" eb="7">
      <t>チョ</t>
    </rPh>
    <phoneticPr fontId="1"/>
  </si>
  <si>
    <t>ゆい</t>
    <phoneticPr fontId="1"/>
  </si>
  <si>
    <t>あきら</t>
    <phoneticPr fontId="1"/>
  </si>
  <si>
    <t>教育費入力シート</t>
    <rPh sb="0" eb="3">
      <t>キョウイクヒ</t>
    </rPh>
    <rPh sb="3" eb="5">
      <t>ニュウリョク</t>
    </rPh>
    <rPh sb="4" eb="5">
      <t>ウチイリ</t>
    </rPh>
    <phoneticPr fontId="1"/>
  </si>
  <si>
    <t>目次</t>
    <rPh sb="0" eb="2">
      <t>モクジ</t>
    </rPh>
    <phoneticPr fontId="1"/>
  </si>
  <si>
    <t>ここでは、このブックで使用するシートを目次として表示しています。</t>
    <rPh sb="11" eb="13">
      <t>シヨウ</t>
    </rPh>
    <rPh sb="19" eb="21">
      <t>モクジ</t>
    </rPh>
    <rPh sb="24" eb="26">
      <t>ヒョウジ</t>
    </rPh>
    <phoneticPr fontId="1"/>
  </si>
  <si>
    <t>各シート名をクリックすると各シートに移動します。</t>
    <rPh sb="0" eb="1">
      <t>カク</t>
    </rPh>
    <rPh sb="4" eb="5">
      <t>メイ</t>
    </rPh>
    <rPh sb="13" eb="14">
      <t>カク</t>
    </rPh>
    <rPh sb="18" eb="20">
      <t>イドウ</t>
    </rPh>
    <phoneticPr fontId="1"/>
  </si>
  <si>
    <t>目　次</t>
    <rPh sb="0" eb="1">
      <t>メ</t>
    </rPh>
    <rPh sb="2" eb="3">
      <t>ツギ</t>
    </rPh>
    <phoneticPr fontId="1"/>
  </si>
  <si>
    <t>表紙</t>
    <rPh sb="0" eb="2">
      <t>ヒョウシ</t>
    </rPh>
    <phoneticPr fontId="1"/>
  </si>
  <si>
    <t>シート名</t>
    <rPh sb="3" eb="4">
      <t>メイ</t>
    </rPh>
    <phoneticPr fontId="1"/>
  </si>
  <si>
    <t>基本情報</t>
    <rPh sb="0" eb="2">
      <t>キホン</t>
    </rPh>
    <rPh sb="2" eb="4">
      <t>ジョウホウ</t>
    </rPh>
    <phoneticPr fontId="1"/>
  </si>
  <si>
    <t>家計BS</t>
    <rPh sb="0" eb="2">
      <t>カケイ</t>
    </rPh>
    <phoneticPr fontId="1"/>
  </si>
  <si>
    <t>ライフイベト表</t>
    <rPh sb="6" eb="7">
      <t>ヒョウ</t>
    </rPh>
    <phoneticPr fontId="1"/>
  </si>
  <si>
    <t>グラフ</t>
    <phoneticPr fontId="1"/>
  </si>
  <si>
    <t>あなたの給与所得</t>
    <rPh sb="4" eb="6">
      <t>キュウヨ</t>
    </rPh>
    <rPh sb="6" eb="8">
      <t>ショトク</t>
    </rPh>
    <phoneticPr fontId="1"/>
  </si>
  <si>
    <t>配偶者の給与所得</t>
    <rPh sb="0" eb="3">
      <t>ハイグウシャ</t>
    </rPh>
    <rPh sb="4" eb="6">
      <t>キュウヨ</t>
    </rPh>
    <rPh sb="6" eb="8">
      <t>ショトク</t>
    </rPh>
    <phoneticPr fontId="1"/>
  </si>
  <si>
    <t>あなたの公的年金</t>
    <rPh sb="4" eb="6">
      <t>コウテキ</t>
    </rPh>
    <rPh sb="6" eb="8">
      <t>ネンキン</t>
    </rPh>
    <phoneticPr fontId="1"/>
  </si>
  <si>
    <t>配偶者の公的年金</t>
    <rPh sb="0" eb="3">
      <t>ハイグウシャ</t>
    </rPh>
    <rPh sb="4" eb="6">
      <t>コウテキ</t>
    </rPh>
    <rPh sb="6" eb="8">
      <t>ネンキン</t>
    </rPh>
    <phoneticPr fontId="1"/>
  </si>
  <si>
    <t>基礎生活費</t>
    <rPh sb="0" eb="2">
      <t>キソ</t>
    </rPh>
    <rPh sb="2" eb="5">
      <t>セイカツヒ</t>
    </rPh>
    <phoneticPr fontId="1"/>
  </si>
  <si>
    <t>教育費</t>
    <rPh sb="0" eb="3">
      <t>キョウイクヒ</t>
    </rPh>
    <phoneticPr fontId="1"/>
  </si>
  <si>
    <t>住居費</t>
    <rPh sb="0" eb="3">
      <t>ジュウキョヒ</t>
    </rPh>
    <phoneticPr fontId="1"/>
  </si>
  <si>
    <t>このページです。</t>
    <phoneticPr fontId="1"/>
  </si>
  <si>
    <r>
      <rPr>
        <u/>
        <sz val="11"/>
        <color theme="10"/>
        <rFont val="Segoe UI Symbol"/>
        <family val="2"/>
      </rPr>
      <t>🔙</t>
    </r>
    <r>
      <rPr>
        <u/>
        <sz val="11"/>
        <color theme="10"/>
        <rFont val="ＭＳ Ｐゴシック"/>
        <family val="2"/>
        <charset val="128"/>
        <scheme val="minor"/>
      </rPr>
      <t>表紙へ</t>
    </r>
    <rPh sb="2" eb="4">
      <t>ヒョウシ</t>
    </rPh>
    <phoneticPr fontId="1"/>
  </si>
  <si>
    <r>
      <t>目次へ</t>
    </r>
    <r>
      <rPr>
        <u/>
        <sz val="11"/>
        <color theme="10"/>
        <rFont val="ＭＳ Ｐゴシック"/>
        <family val="3"/>
        <charset val="128"/>
        <scheme val="minor"/>
      </rPr>
      <t>🖱☞</t>
    </r>
    <rPh sb="0" eb="2">
      <t>モクジ</t>
    </rPh>
    <phoneticPr fontId="1"/>
  </si>
  <si>
    <r>
      <rPr>
        <u/>
        <sz val="11"/>
        <color theme="10"/>
        <rFont val="ＭＳ Ｐゴシック"/>
        <family val="3"/>
        <charset val="128"/>
        <scheme val="minor"/>
      </rPr>
      <t>🔙目次へ戻る</t>
    </r>
    <rPh sb="2" eb="4">
      <t>モクジ</t>
    </rPh>
    <rPh sb="5" eb="6">
      <t>モド</t>
    </rPh>
    <phoneticPr fontId="1"/>
  </si>
  <si>
    <r>
      <rPr>
        <u/>
        <sz val="11"/>
        <color theme="10"/>
        <rFont val="Segoe UI Symbol"/>
        <family val="2"/>
      </rPr>
      <t>🔙</t>
    </r>
    <r>
      <rPr>
        <u/>
        <sz val="11"/>
        <color theme="10"/>
        <rFont val="ＭＳ Ｐゴシック"/>
        <family val="2"/>
        <charset val="128"/>
        <scheme val="minor"/>
      </rPr>
      <t>基本情報へ戻る</t>
    </r>
    <rPh sb="7" eb="8">
      <t>モド</t>
    </rPh>
    <phoneticPr fontId="1"/>
  </si>
  <si>
    <r>
      <rPr>
        <u/>
        <sz val="11"/>
        <color theme="10"/>
        <rFont val="Segoe UI Emoji"/>
        <family val="2"/>
      </rPr>
      <t>🔙</t>
    </r>
    <r>
      <rPr>
        <u/>
        <sz val="11"/>
        <color theme="10"/>
        <rFont val="ＭＳ Ｐゴシック"/>
        <family val="3"/>
        <charset val="128"/>
        <scheme val="minor"/>
      </rPr>
      <t>目次へ戻る</t>
    </r>
    <phoneticPr fontId="1"/>
  </si>
  <si>
    <r>
      <rPr>
        <b/>
        <u/>
        <sz val="11"/>
        <color theme="10"/>
        <rFont val="Segoe UI Symbol"/>
        <family val="2"/>
      </rPr>
      <t>🔙</t>
    </r>
    <r>
      <rPr>
        <u/>
        <sz val="11"/>
        <color theme="10"/>
        <rFont val="ＭＳ Ｐゴシック"/>
        <family val="2"/>
        <charset val="128"/>
        <scheme val="minor"/>
      </rPr>
      <t>基本情報へ戻る</t>
    </r>
    <rPh sb="7" eb="8">
      <t>モド</t>
    </rPh>
    <phoneticPr fontId="1"/>
  </si>
  <si>
    <r>
      <t>ＣＦ表へ</t>
    </r>
    <r>
      <rPr>
        <u/>
        <sz val="11"/>
        <color theme="10"/>
        <rFont val="Segoe UI Symbol"/>
        <family val="2"/>
      </rPr>
      <t>🖱☞</t>
    </r>
    <phoneticPr fontId="1"/>
  </si>
  <si>
    <r>
      <rPr>
        <u/>
        <sz val="11"/>
        <color theme="10"/>
        <rFont val="ＭＳ Ｐゴシック"/>
        <family val="3"/>
        <charset val="128"/>
        <scheme val="minor"/>
      </rPr>
      <t>🔙基本情報へ戻る</t>
    </r>
    <rPh sb="2" eb="4">
      <t>キホン</t>
    </rPh>
    <rPh sb="4" eb="6">
      <t>ジョウホウ</t>
    </rPh>
    <rPh sb="7" eb="8">
      <t>モド</t>
    </rPh>
    <phoneticPr fontId="1"/>
  </si>
  <si>
    <r>
      <rPr>
        <u/>
        <sz val="11"/>
        <color theme="10"/>
        <rFont val="ＭＳ Ｐゴシック"/>
        <family val="3"/>
        <charset val="128"/>
        <scheme val="minor"/>
      </rPr>
      <t>🔙目次へ戻る</t>
    </r>
    <phoneticPr fontId="1"/>
  </si>
  <si>
    <t>50歳未満の方は、老齢厚生年金を下記で概算した結果を記入してください。　　　　　　↑↑↑</t>
    <rPh sb="2" eb="3">
      <t>サイ</t>
    </rPh>
    <rPh sb="3" eb="5">
      <t>ミマン</t>
    </rPh>
    <rPh sb="6" eb="7">
      <t>カタ</t>
    </rPh>
    <rPh sb="9" eb="11">
      <t>ロウレイ</t>
    </rPh>
    <rPh sb="11" eb="13">
      <t>コウセイ</t>
    </rPh>
    <rPh sb="13" eb="15">
      <t>ネンキン</t>
    </rPh>
    <rPh sb="16" eb="18">
      <t>カキ</t>
    </rPh>
    <rPh sb="19" eb="21">
      <t>ガイサン</t>
    </rPh>
    <rPh sb="23" eb="25">
      <t>ケッカ</t>
    </rPh>
    <rPh sb="26" eb="28">
      <t>キニュウ</t>
    </rPh>
    <phoneticPr fontId="1"/>
  </si>
  <si>
    <t>j11</t>
    <phoneticPr fontId="1"/>
  </si>
  <si>
    <t>j12</t>
    <phoneticPr fontId="1"/>
  </si>
  <si>
    <t>j13</t>
  </si>
  <si>
    <t>j14</t>
  </si>
  <si>
    <t>50歳未満の方は、老齢厚生年金を下記で概算した結果を記入してください。</t>
    <rPh sb="2" eb="3">
      <t>サイ</t>
    </rPh>
    <rPh sb="3" eb="5">
      <t>ミマン</t>
    </rPh>
    <rPh sb="6" eb="7">
      <t>カタ</t>
    </rPh>
    <rPh sb="9" eb="11">
      <t>ロウレイ</t>
    </rPh>
    <rPh sb="11" eb="13">
      <t>コウセイ</t>
    </rPh>
    <rPh sb="13" eb="15">
      <t>ネンキン</t>
    </rPh>
    <rPh sb="16" eb="18">
      <t>カキ</t>
    </rPh>
    <rPh sb="19" eb="21">
      <t>ガイサン</t>
    </rPh>
    <rPh sb="23" eb="25">
      <t>ケッカ</t>
    </rPh>
    <rPh sb="26" eb="28">
      <t>キニュウ</t>
    </rPh>
    <phoneticPr fontId="1"/>
  </si>
  <si>
    <r>
      <t>老齢厚生年金の</t>
    </r>
    <r>
      <rPr>
        <b/>
        <sz val="11"/>
        <color rgb="FF002060"/>
        <rFont val="ＭＳ Ｐゴシック"/>
        <family val="3"/>
        <charset val="128"/>
        <scheme val="minor"/>
      </rPr>
      <t>概算額</t>
    </r>
    <rPh sb="0" eb="2">
      <t>ロウレイ</t>
    </rPh>
    <rPh sb="2" eb="6">
      <t>コウセイネンキン</t>
    </rPh>
    <rPh sb="7" eb="10">
      <t>ガイサンガク</t>
    </rPh>
    <phoneticPr fontId="1"/>
  </si>
  <si>
    <t xml:space="preserve"> </t>
    <phoneticPr fontId="1"/>
  </si>
  <si>
    <t>幼年少</t>
    <rPh sb="0" eb="2">
      <t>ヨウネン</t>
    </rPh>
    <rPh sb="2" eb="3">
      <t>ショウ</t>
    </rPh>
    <phoneticPr fontId="1"/>
  </si>
  <si>
    <t>幼年中</t>
    <rPh sb="0" eb="2">
      <t>ヨウネン</t>
    </rPh>
    <rPh sb="2" eb="3">
      <t>チュウ</t>
    </rPh>
    <phoneticPr fontId="1"/>
  </si>
  <si>
    <t>幼年長</t>
    <rPh sb="0" eb="2">
      <t>ヨウネン</t>
    </rPh>
    <rPh sb="2" eb="3">
      <t>チョウ</t>
    </rPh>
    <phoneticPr fontId="1"/>
  </si>
  <si>
    <r>
      <t>一時支出①　　　　　　　　</t>
    </r>
    <r>
      <rPr>
        <sz val="11"/>
        <color rgb="FFFF0000"/>
        <rFont val="HG丸ｺﾞｼｯｸM-PRO"/>
        <family val="3"/>
        <charset val="128"/>
      </rPr>
      <t xml:space="preserve"> 　　</t>
    </r>
    <r>
      <rPr>
        <b/>
        <sz val="11"/>
        <color rgb="FFFF0000"/>
        <rFont val="HG丸ｺﾞｼｯｸM-PRO"/>
        <family val="3"/>
        <charset val="128"/>
      </rPr>
      <t>☞</t>
    </r>
    <phoneticPr fontId="1"/>
  </si>
  <si>
    <t>【ＣＦ表】</t>
    <rPh sb="3" eb="4">
      <t>ヒョウ</t>
    </rPh>
    <phoneticPr fontId="1"/>
  </si>
  <si>
    <r>
      <t>生命保険料・損害保険料　　　　</t>
    </r>
    <r>
      <rPr>
        <sz val="12"/>
        <color theme="1"/>
        <rFont val="HG丸ｺﾞｼｯｸM-PRO"/>
        <family val="3"/>
        <charset val="128"/>
      </rPr>
      <t xml:space="preserve"> </t>
    </r>
    <r>
      <rPr>
        <b/>
        <sz val="12"/>
        <color rgb="FFFF0000"/>
        <rFont val="HG丸ｺﾞｼｯｸM-PRO"/>
        <family val="3"/>
        <charset val="128"/>
      </rPr>
      <t>☞</t>
    </r>
    <rPh sb="0" eb="2">
      <t>セイメイ</t>
    </rPh>
    <rPh sb="2" eb="4">
      <t>ホケン</t>
    </rPh>
    <rPh sb="4" eb="5">
      <t>リョウ</t>
    </rPh>
    <rPh sb="6" eb="8">
      <t>ソンガイ</t>
    </rPh>
    <rPh sb="8" eb="11">
      <t>ホケンリョウ</t>
    </rPh>
    <phoneticPr fontId="1"/>
  </si>
  <si>
    <r>
      <t xml:space="preserve">その他支出　　　　　　　　　　 </t>
    </r>
    <r>
      <rPr>
        <b/>
        <sz val="12"/>
        <color rgb="FFFF0000"/>
        <rFont val="HG丸ｺﾞｼｯｸM-PRO"/>
        <family val="3"/>
        <charset val="128"/>
      </rPr>
      <t>☞</t>
    </r>
    <rPh sb="2" eb="3">
      <t>タ</t>
    </rPh>
    <rPh sb="3" eb="5">
      <t>シシュツ</t>
    </rPh>
    <phoneticPr fontId="1"/>
  </si>
  <si>
    <r>
      <t xml:space="preserve">その他収入　　　　　　　　　　 </t>
    </r>
    <r>
      <rPr>
        <b/>
        <sz val="12"/>
        <color rgb="FFFF0000"/>
        <rFont val="HG丸ｺﾞｼｯｸM-PRO"/>
        <family val="3"/>
        <charset val="128"/>
      </rPr>
      <t>☞</t>
    </r>
    <rPh sb="2" eb="3">
      <t>タ</t>
    </rPh>
    <rPh sb="3" eb="5">
      <t>シュウニュウ</t>
    </rPh>
    <phoneticPr fontId="1"/>
  </si>
  <si>
    <r>
      <t>個人年金　　　　　　　　　　　</t>
    </r>
    <r>
      <rPr>
        <b/>
        <sz val="11"/>
        <color rgb="FFFF0000"/>
        <rFont val="HG丸ｺﾞｼｯｸM-PRO"/>
        <family val="3"/>
        <charset val="128"/>
      </rPr>
      <t xml:space="preserve"> </t>
    </r>
    <r>
      <rPr>
        <b/>
        <sz val="12"/>
        <color rgb="FFFF0000"/>
        <rFont val="HG丸ｺﾞｼｯｸM-PRO"/>
        <family val="3"/>
        <charset val="128"/>
      </rPr>
      <t>☞</t>
    </r>
    <rPh sb="0" eb="2">
      <t>コジン</t>
    </rPh>
    <rPh sb="2" eb="4">
      <t>ネンキン</t>
    </rPh>
    <phoneticPr fontId="1"/>
  </si>
  <si>
    <r>
      <t xml:space="preserve">雇用保険（失業保険）　　　　　 </t>
    </r>
    <r>
      <rPr>
        <b/>
        <sz val="12"/>
        <color rgb="FFFF0000"/>
        <rFont val="HG丸ｺﾞｼｯｸM-PRO"/>
        <family val="3"/>
        <charset val="128"/>
      </rPr>
      <t>☞</t>
    </r>
    <rPh sb="0" eb="2">
      <t>コヨウ</t>
    </rPh>
    <rPh sb="2" eb="4">
      <t>ホケン</t>
    </rPh>
    <rPh sb="5" eb="7">
      <t>シツギョウ</t>
    </rPh>
    <rPh sb="7" eb="9">
      <t>ホケン</t>
    </rPh>
    <phoneticPr fontId="1"/>
  </si>
  <si>
    <r>
      <rPr>
        <u/>
        <sz val="11"/>
        <color theme="10"/>
        <rFont val="ＭＳ Ｐゴシック"/>
        <family val="2"/>
        <charset val="128"/>
      </rPr>
      <t>　</t>
    </r>
    <r>
      <rPr>
        <u/>
        <sz val="11"/>
        <color theme="10"/>
        <rFont val="Segoe UI Symbol"/>
        <family val="2"/>
      </rPr>
      <t>🔙</t>
    </r>
    <r>
      <rPr>
        <u/>
        <sz val="11"/>
        <color theme="10"/>
        <rFont val="ＭＳ Ｐゴシック"/>
        <family val="2"/>
        <charset val="128"/>
      </rPr>
      <t>ＣＦ</t>
    </r>
    <r>
      <rPr>
        <u/>
        <sz val="11"/>
        <color theme="10"/>
        <rFont val="ＭＳ Ｐゴシック"/>
        <family val="2"/>
        <charset val="128"/>
        <scheme val="minor"/>
      </rPr>
      <t>表に戻る</t>
    </r>
    <phoneticPr fontId="1"/>
  </si>
  <si>
    <r>
      <rPr>
        <u/>
        <sz val="11"/>
        <color theme="10"/>
        <rFont val="ＭＳ Ｐゴシック"/>
        <family val="3"/>
        <charset val="128"/>
        <scheme val="minor"/>
      </rPr>
      <t>🔙 目次に戻る</t>
    </r>
    <rPh sb="3" eb="5">
      <t>モクジ</t>
    </rPh>
    <rPh sb="6" eb="7">
      <t>モド</t>
    </rPh>
    <phoneticPr fontId="1"/>
  </si>
  <si>
    <r>
      <rPr>
        <u/>
        <sz val="11"/>
        <color theme="10"/>
        <rFont val="ＭＳ Ｐゴシック"/>
        <family val="3"/>
        <charset val="128"/>
        <scheme val="minor"/>
      </rPr>
      <t>🔙 ＣＦ表に戻る</t>
    </r>
    <rPh sb="5" eb="6">
      <t>ヒョウ</t>
    </rPh>
    <rPh sb="7" eb="8">
      <t>モド</t>
    </rPh>
    <phoneticPr fontId="1"/>
  </si>
  <si>
    <r>
      <rPr>
        <u/>
        <sz val="11"/>
        <color theme="10"/>
        <rFont val="ＭＳ Ｐゴシック"/>
        <family val="3"/>
        <charset val="128"/>
        <scheme val="minor"/>
      </rPr>
      <t>🔙 目次に戻る</t>
    </r>
    <rPh sb="3" eb="5">
      <t>モクジ</t>
    </rPh>
    <phoneticPr fontId="1"/>
  </si>
  <si>
    <r>
      <rPr>
        <u/>
        <sz val="11"/>
        <color theme="10"/>
        <rFont val="ＭＳ Ｐゴシック"/>
        <family val="3"/>
        <charset val="128"/>
        <scheme val="minor"/>
      </rPr>
      <t>🔙 ＣＦ表に戻る</t>
    </r>
    <rPh sb="5" eb="6">
      <t>ヒョウ</t>
    </rPh>
    <phoneticPr fontId="1"/>
  </si>
  <si>
    <t>ゆい就職</t>
    <rPh sb="2" eb="4">
      <t>シュウショク</t>
    </rPh>
    <phoneticPr fontId="1"/>
  </si>
  <si>
    <t>あきら就職</t>
    <rPh sb="3" eb="5">
      <t>シュウショク</t>
    </rPh>
    <phoneticPr fontId="1"/>
  </si>
  <si>
    <t>　　　　　</t>
    <phoneticPr fontId="1"/>
  </si>
  <si>
    <t>ライフイベント表で入力した内容が反映されます。ライフイベント表にイベントとそれに要する費用を記入してください。　　　　</t>
    <phoneticPr fontId="1"/>
  </si>
  <si>
    <r>
      <rPr>
        <u/>
        <sz val="11"/>
        <color theme="10"/>
        <rFont val="ＭＳ Ｐゴシック"/>
        <family val="3"/>
        <charset val="128"/>
        <scheme val="minor"/>
      </rPr>
      <t>🔙ライフイベント表に戻る</t>
    </r>
    <phoneticPr fontId="1"/>
  </si>
  <si>
    <r>
      <t>基礎生活費　</t>
    </r>
    <r>
      <rPr>
        <u/>
        <sz val="11"/>
        <color theme="10"/>
        <rFont val="ＭＳ Ｐゴシック"/>
        <family val="3"/>
        <charset val="128"/>
        <scheme val="minor"/>
      </rPr>
      <t>🖱　　　</t>
    </r>
    <rPh sb="0" eb="2">
      <t>キソ</t>
    </rPh>
    <rPh sb="2" eb="5">
      <t>セイカツヒ</t>
    </rPh>
    <phoneticPr fontId="1"/>
  </si>
  <si>
    <r>
      <t>教育費　</t>
    </r>
    <r>
      <rPr>
        <u/>
        <sz val="11"/>
        <color theme="10"/>
        <rFont val="ＭＳ Ｐゴシック"/>
        <family val="3"/>
        <charset val="128"/>
        <scheme val="minor"/>
      </rPr>
      <t>🖱</t>
    </r>
    <rPh sb="0" eb="3">
      <t>キョウイクヒ</t>
    </rPh>
    <phoneticPr fontId="1"/>
  </si>
  <si>
    <r>
      <rPr>
        <u/>
        <sz val="11"/>
        <color theme="10"/>
        <rFont val="ＭＳ Ｐゴシック"/>
        <family val="3"/>
        <charset val="128"/>
        <scheme val="minor"/>
      </rPr>
      <t>🔙 ＣＦ表に戻る</t>
    </r>
    <phoneticPr fontId="1"/>
  </si>
  <si>
    <r>
      <t xml:space="preserve">住居費  </t>
    </r>
    <r>
      <rPr>
        <u/>
        <sz val="11"/>
        <color theme="10"/>
        <rFont val="ＭＳ Ｐゴシック"/>
        <family val="3"/>
        <charset val="128"/>
        <scheme val="minor"/>
      </rPr>
      <t xml:space="preserve"> 🖱</t>
    </r>
    <rPh sb="0" eb="3">
      <t>ジュウキョヒ</t>
    </rPh>
    <phoneticPr fontId="1"/>
  </si>
  <si>
    <t>　 一時支出②ライフイベント表から</t>
    <rPh sb="14" eb="15">
      <t>ヒョウ</t>
    </rPh>
    <phoneticPr fontId="1"/>
  </si>
  <si>
    <r>
      <t>　定年や退職の翌年分の住民税　　</t>
    </r>
    <r>
      <rPr>
        <b/>
        <sz val="11"/>
        <color rgb="FFFF0000"/>
        <rFont val="HG丸ｺﾞｼｯｸM-PRO"/>
        <family val="3"/>
        <charset val="128"/>
      </rPr>
      <t xml:space="preserve"> ☞</t>
    </r>
    <rPh sb="1" eb="3">
      <t>テイネン</t>
    </rPh>
    <rPh sb="4" eb="6">
      <t>タイショク</t>
    </rPh>
    <rPh sb="7" eb="9">
      <t>ヨクトシ</t>
    </rPh>
    <rPh sb="9" eb="10">
      <t>ブン</t>
    </rPh>
    <rPh sb="11" eb="14">
      <t>ジュウミンゼイ</t>
    </rPh>
    <phoneticPr fontId="1"/>
  </si>
  <si>
    <r>
      <t>本人　</t>
    </r>
    <r>
      <rPr>
        <u/>
        <sz val="11"/>
        <color theme="10"/>
        <rFont val="Segoe UI Symbol"/>
        <family val="2"/>
      </rPr>
      <t>🖱</t>
    </r>
    <r>
      <rPr>
        <u/>
        <sz val="11"/>
        <color theme="10"/>
        <rFont val="ＭＳ Ｐゴシック"/>
        <family val="2"/>
        <charset val="128"/>
        <scheme val="minor"/>
      </rPr>
      <t>　　　　　</t>
    </r>
    <r>
      <rPr>
        <b/>
        <u/>
        <sz val="14"/>
        <color rgb="FFFF0000"/>
        <rFont val="ＭＳ Ｐゴシック"/>
        <family val="3"/>
        <charset val="128"/>
      </rPr>
      <t>☞</t>
    </r>
    <rPh sb="0" eb="2">
      <t>ホンニン</t>
    </rPh>
    <phoneticPr fontId="1"/>
  </si>
  <si>
    <r>
      <t>配偶者　</t>
    </r>
    <r>
      <rPr>
        <u/>
        <sz val="11"/>
        <color theme="10"/>
        <rFont val="Segoe UI Symbol"/>
        <family val="2"/>
      </rPr>
      <t>🖱</t>
    </r>
    <r>
      <rPr>
        <u/>
        <sz val="11"/>
        <color theme="10"/>
        <rFont val="ＭＳ Ｐゴシック"/>
        <family val="2"/>
        <charset val="128"/>
        <scheme val="minor"/>
      </rPr>
      <t>　　　</t>
    </r>
    <r>
      <rPr>
        <u/>
        <sz val="14"/>
        <color rgb="FFFF0000"/>
        <rFont val="ＭＳ Ｐゴシック"/>
        <family val="3"/>
        <charset val="128"/>
        <scheme val="minor"/>
      </rPr>
      <t xml:space="preserve"> </t>
    </r>
    <r>
      <rPr>
        <b/>
        <u/>
        <sz val="14"/>
        <color rgb="FFFF0000"/>
        <rFont val="ＭＳ Ｐゴシック"/>
        <family val="3"/>
        <charset val="128"/>
      </rPr>
      <t>☞</t>
    </r>
    <rPh sb="0" eb="3">
      <t>ハイグウシャ</t>
    </rPh>
    <phoneticPr fontId="1"/>
  </si>
  <si>
    <r>
      <rPr>
        <b/>
        <sz val="14"/>
        <color rgb="FFFF0000"/>
        <rFont val="HG丸ｺﾞｼｯｸM-PRO"/>
        <family val="3"/>
        <charset val="128"/>
      </rPr>
      <t>☞</t>
    </r>
    <r>
      <rPr>
        <sz val="11"/>
        <color theme="1"/>
        <rFont val="HG丸ｺﾞｼｯｸM-PRO"/>
        <family val="3"/>
        <charset val="128"/>
      </rPr>
      <t>のある行は、手入力してください。</t>
    </r>
    <rPh sb="4" eb="5">
      <t>ギョウ</t>
    </rPh>
    <rPh sb="7" eb="10">
      <t>テニュウリョク</t>
    </rPh>
    <phoneticPr fontId="1"/>
  </si>
  <si>
    <t>配偶者の退職一時金・企業年金</t>
    <rPh sb="0" eb="3">
      <t>ハイグウシャ</t>
    </rPh>
    <rPh sb="4" eb="6">
      <t>タイショク</t>
    </rPh>
    <rPh sb="6" eb="8">
      <t>イチジ</t>
    </rPh>
    <rPh sb="8" eb="9">
      <t>キン</t>
    </rPh>
    <rPh sb="10" eb="14">
      <t>キギョウネンキン</t>
    </rPh>
    <phoneticPr fontId="1"/>
  </si>
  <si>
    <t>あなたの退職一時金・企業年金</t>
    <rPh sb="4" eb="6">
      <t>タイショク</t>
    </rPh>
    <rPh sb="6" eb="9">
      <t>イチジキン</t>
    </rPh>
    <rPh sb="10" eb="14">
      <t>キギョウネンキン</t>
    </rPh>
    <phoneticPr fontId="1"/>
  </si>
  <si>
    <t>ライフイベント表</t>
    <rPh sb="7" eb="8">
      <t>ヒョウ</t>
    </rPh>
    <phoneticPr fontId="1"/>
  </si>
  <si>
    <t>175万円</t>
    <rPh sb="3" eb="5">
      <t>マンエン</t>
    </rPh>
    <phoneticPr fontId="1"/>
  </si>
  <si>
    <t>299万円</t>
    <rPh sb="3" eb="5">
      <t>マンエン</t>
    </rPh>
    <phoneticPr fontId="1"/>
  </si>
  <si>
    <t>334万円</t>
    <rPh sb="3" eb="5">
      <t>マンエン</t>
    </rPh>
    <phoneticPr fontId="1"/>
  </si>
  <si>
    <t>355万円</t>
    <rPh sb="3" eb="5">
      <t>マンエン</t>
    </rPh>
    <phoneticPr fontId="1"/>
  </si>
  <si>
    <t>290万円</t>
    <rPh sb="3" eb="5">
      <t>マンエン</t>
    </rPh>
    <phoneticPr fontId="1"/>
  </si>
  <si>
    <t>164万円</t>
    <rPh sb="3" eb="5">
      <t>マンエン</t>
    </rPh>
    <phoneticPr fontId="1"/>
  </si>
  <si>
    <t>※総務省　2024年家計調査報告（家計収支編）より作成</t>
    <rPh sb="1" eb="4">
      <t>ソウムショウ</t>
    </rPh>
    <rPh sb="9" eb="10">
      <t>ネン</t>
    </rPh>
    <rPh sb="10" eb="12">
      <t>カケイ</t>
    </rPh>
    <rPh sb="12" eb="16">
      <t>チョウサホウコク</t>
    </rPh>
    <rPh sb="17" eb="19">
      <t>カケイ</t>
    </rPh>
    <rPh sb="19" eb="21">
      <t>シュウシ</t>
    </rPh>
    <rPh sb="21" eb="22">
      <t>ヘン</t>
    </rPh>
    <rPh sb="25" eb="27">
      <t>サクセイ</t>
    </rPh>
    <phoneticPr fontId="1"/>
  </si>
  <si>
    <t>※高齢夫婦世帯：夫65歳以上夫婦のみの無職世帯</t>
    <rPh sb="1" eb="3">
      <t>コウレイ</t>
    </rPh>
    <rPh sb="3" eb="5">
      <t>フウフ</t>
    </rPh>
    <rPh sb="5" eb="7">
      <t>セタイ</t>
    </rPh>
    <rPh sb="8" eb="9">
      <t>オット</t>
    </rPh>
    <rPh sb="11" eb="12">
      <t>サイ</t>
    </rPh>
    <rPh sb="12" eb="14">
      <t>イジョウ</t>
    </rPh>
    <rPh sb="14" eb="16">
      <t>フウフ</t>
    </rPh>
    <rPh sb="19" eb="21">
      <t>ムショク</t>
    </rPh>
    <rPh sb="21" eb="23">
      <t>セタイ</t>
    </rPh>
    <phoneticPr fontId="1"/>
  </si>
  <si>
    <t>※高齢単身世帯：世帯主65歳以上の無職世帯</t>
    <rPh sb="1" eb="5">
      <t>コウレイタンシン</t>
    </rPh>
    <rPh sb="5" eb="7">
      <t>セタイ</t>
    </rPh>
    <rPh sb="8" eb="11">
      <t>セタイヌシ</t>
    </rPh>
    <rPh sb="13" eb="14">
      <t>サイ</t>
    </rPh>
    <rPh sb="14" eb="16">
      <t>イジョウ</t>
    </rPh>
    <rPh sb="17" eb="19">
      <t>ムショク</t>
    </rPh>
    <rPh sb="19" eb="21">
      <t>セタイ</t>
    </rPh>
    <phoneticPr fontId="1"/>
  </si>
  <si>
    <t>※住居費と教育費は含まれていません</t>
    <rPh sb="1" eb="4">
      <t>ジュウキョヒ</t>
    </rPh>
    <rPh sb="5" eb="8">
      <t>キョウイクヒ</t>
    </rPh>
    <rPh sb="9" eb="10">
      <t>フク</t>
    </rPh>
    <phoneticPr fontId="1"/>
  </si>
  <si>
    <t>私立大学の参考数値：文部科学省　令和５年私立大学入学者に係る初年度納付金平均額</t>
    <rPh sb="0" eb="4">
      <t>シリツダイガク</t>
    </rPh>
    <rPh sb="5" eb="7">
      <t>サンコウ</t>
    </rPh>
    <rPh sb="7" eb="9">
      <t>スウチ</t>
    </rPh>
    <rPh sb="10" eb="12">
      <t>モンブ</t>
    </rPh>
    <rPh sb="12" eb="15">
      <t>カガクショウ</t>
    </rPh>
    <rPh sb="16" eb="18">
      <t>レイワ</t>
    </rPh>
    <rPh sb="19" eb="20">
      <t>ネン</t>
    </rPh>
    <rPh sb="20" eb="22">
      <t>シリツ</t>
    </rPh>
    <rPh sb="22" eb="24">
      <t>ダイガク</t>
    </rPh>
    <rPh sb="24" eb="27">
      <t>ニュウガクシャ</t>
    </rPh>
    <rPh sb="28" eb="29">
      <t>カカワ</t>
    </rPh>
    <rPh sb="30" eb="33">
      <t>ショネンド</t>
    </rPh>
    <rPh sb="33" eb="36">
      <t>ノウフキン</t>
    </rPh>
    <rPh sb="36" eb="39">
      <t>ヘイキンガク</t>
    </rPh>
    <phoneticPr fontId="1"/>
  </si>
  <si>
    <t>令和８年度</t>
    <rPh sb="0" eb="2">
      <t>レイワ</t>
    </rPh>
    <rPh sb="3" eb="5">
      <t>ネンド</t>
    </rPh>
    <phoneticPr fontId="1"/>
  </si>
  <si>
    <t>https://www.reinfolib.mlit.go.jp/</t>
    <phoneticPr fontId="1"/>
  </si>
  <si>
    <t>参考：不動産情報ライブラリー</t>
    <rPh sb="0" eb="2">
      <t>サンコウ</t>
    </rPh>
    <rPh sb="3" eb="6">
      <t>フドウサン</t>
    </rPh>
    <rPh sb="6" eb="8">
      <t>ジョウホウ</t>
    </rPh>
    <phoneticPr fontId="1"/>
  </si>
  <si>
    <r>
      <t>第</t>
    </r>
    <r>
      <rPr>
        <sz val="11"/>
        <color theme="0"/>
        <rFont val="ＭＳ Ｐゴシック"/>
        <family val="3"/>
        <charset val="128"/>
      </rPr>
      <t>三</t>
    </r>
    <r>
      <rPr>
        <sz val="11"/>
        <color theme="0"/>
        <rFont val="ＭＳ Ｐゴシック"/>
        <family val="3"/>
        <charset val="128"/>
        <scheme val="minor"/>
      </rPr>
      <t>子誕生</t>
    </r>
    <rPh sb="0" eb="1">
      <t>ダイ</t>
    </rPh>
    <rPh sb="1" eb="2">
      <t>サン</t>
    </rPh>
    <rPh sb="2" eb="3">
      <t>シ</t>
    </rPh>
    <rPh sb="3" eb="5">
      <t>タンジョウ</t>
    </rPh>
    <phoneticPr fontId="1"/>
  </si>
  <si>
    <r>
      <t>第</t>
    </r>
    <r>
      <rPr>
        <sz val="11"/>
        <color theme="0"/>
        <rFont val="ＭＳ Ｐゴシック"/>
        <family val="3"/>
        <charset val="128"/>
      </rPr>
      <t>三</t>
    </r>
    <r>
      <rPr>
        <sz val="11"/>
        <color theme="0"/>
        <rFont val="ＭＳ Ｐゴシック"/>
        <family val="3"/>
        <charset val="128"/>
        <scheme val="minor"/>
      </rPr>
      <t>子入園</t>
    </r>
    <rPh sb="0" eb="1">
      <t>ダイ</t>
    </rPh>
    <rPh sb="1" eb="2">
      <t>サン</t>
    </rPh>
    <rPh sb="2" eb="3">
      <t>シ</t>
    </rPh>
    <rPh sb="3" eb="5">
      <t>ニュウエン</t>
    </rPh>
    <phoneticPr fontId="1"/>
  </si>
  <si>
    <r>
      <t>第</t>
    </r>
    <r>
      <rPr>
        <sz val="11"/>
        <color theme="0"/>
        <rFont val="ＭＳ Ｐゴシック"/>
        <family val="3"/>
        <charset val="128"/>
      </rPr>
      <t>三</t>
    </r>
    <r>
      <rPr>
        <sz val="11"/>
        <color theme="0"/>
        <rFont val="ＭＳ Ｐゴシック"/>
        <family val="3"/>
        <charset val="128"/>
        <scheme val="minor"/>
      </rPr>
      <t>子小１</t>
    </r>
    <rPh sb="0" eb="1">
      <t>ダイ</t>
    </rPh>
    <rPh sb="1" eb="2">
      <t>サン</t>
    </rPh>
    <rPh sb="2" eb="3">
      <t>シ</t>
    </rPh>
    <rPh sb="3" eb="4">
      <t>ショウ</t>
    </rPh>
    <phoneticPr fontId="1"/>
  </si>
  <si>
    <r>
      <t>第</t>
    </r>
    <r>
      <rPr>
        <sz val="11"/>
        <color theme="0"/>
        <rFont val="ＭＳ Ｐゴシック"/>
        <family val="3"/>
        <charset val="128"/>
      </rPr>
      <t>三</t>
    </r>
    <r>
      <rPr>
        <sz val="11"/>
        <color theme="0"/>
        <rFont val="ＭＳ Ｐゴシック"/>
        <family val="3"/>
        <charset val="128"/>
        <scheme val="minor"/>
      </rPr>
      <t>子中１</t>
    </r>
    <rPh sb="0" eb="1">
      <t>ダイ</t>
    </rPh>
    <rPh sb="1" eb="2">
      <t>サン</t>
    </rPh>
    <rPh sb="2" eb="3">
      <t>シ</t>
    </rPh>
    <rPh sb="3" eb="4">
      <t>チュウ</t>
    </rPh>
    <phoneticPr fontId="1"/>
  </si>
  <si>
    <r>
      <t>第</t>
    </r>
    <r>
      <rPr>
        <sz val="11"/>
        <color theme="0"/>
        <rFont val="ＭＳ Ｐゴシック"/>
        <family val="3"/>
        <charset val="128"/>
      </rPr>
      <t>三</t>
    </r>
    <r>
      <rPr>
        <sz val="11"/>
        <color theme="0"/>
        <rFont val="ＭＳ Ｐゴシック"/>
        <family val="3"/>
        <charset val="128"/>
        <scheme val="minor"/>
      </rPr>
      <t>子高１</t>
    </r>
    <rPh sb="0" eb="1">
      <t>ダイ</t>
    </rPh>
    <rPh sb="1" eb="2">
      <t>サン</t>
    </rPh>
    <rPh sb="2" eb="3">
      <t>シ</t>
    </rPh>
    <rPh sb="3" eb="4">
      <t>コウ</t>
    </rPh>
    <phoneticPr fontId="1"/>
  </si>
  <si>
    <r>
      <t>第</t>
    </r>
    <r>
      <rPr>
        <sz val="11"/>
        <color theme="0"/>
        <rFont val="ＭＳ Ｐゴシック"/>
        <family val="3"/>
        <charset val="128"/>
      </rPr>
      <t>三</t>
    </r>
    <r>
      <rPr>
        <sz val="11"/>
        <color theme="0"/>
        <rFont val="ＭＳ Ｐゴシック"/>
        <family val="3"/>
        <charset val="128"/>
        <scheme val="minor"/>
      </rPr>
      <t>子成人</t>
    </r>
    <rPh sb="0" eb="1">
      <t>ダイ</t>
    </rPh>
    <rPh sb="1" eb="2">
      <t>サン</t>
    </rPh>
    <rPh sb="2" eb="3">
      <t>シ</t>
    </rPh>
    <rPh sb="3" eb="5">
      <t>セイジン</t>
    </rPh>
    <phoneticPr fontId="1"/>
  </si>
  <si>
    <r>
      <rPr>
        <u/>
        <sz val="11"/>
        <color theme="10"/>
        <rFont val="Segoe UI Emoji"/>
        <family val="2"/>
      </rPr>
      <t>🔙</t>
    </r>
    <r>
      <rPr>
        <u/>
        <sz val="11"/>
        <color theme="10"/>
        <rFont val="ＭＳ Ｐゴシック"/>
        <family val="3"/>
        <charset val="128"/>
        <scheme val="minor"/>
      </rPr>
      <t xml:space="preserve"> 目次に戻る</t>
    </r>
    <rPh sb="3" eb="5">
      <t>モクジ</t>
    </rPh>
    <phoneticPr fontId="1"/>
  </si>
  <si>
    <t>あなたの企業年金へ☞</t>
    <rPh sb="4" eb="6">
      <t>キギョウ</t>
    </rPh>
    <rPh sb="6" eb="8">
      <t>ネンキン</t>
    </rPh>
    <phoneticPr fontId="1"/>
  </si>
  <si>
    <r>
      <rPr>
        <u/>
        <sz val="11"/>
        <color theme="10"/>
        <rFont val="ＭＳ Ｐゴシック"/>
        <family val="3"/>
        <charset val="128"/>
        <scheme val="minor"/>
      </rPr>
      <t>🔙 グラフへ</t>
    </r>
    <phoneticPr fontId="1"/>
  </si>
  <si>
    <t>(資料1)令和7年度私立大学入学者に係る初年度学生納付金平均額(定員1人当たり)の調査結果について (mext.go.jp)</t>
  </si>
  <si>
    <t>※文部科学省　令和５年度子供の学習費調査</t>
    <rPh sb="1" eb="6">
      <t>モンブカガクショウ</t>
    </rPh>
    <rPh sb="7" eb="9">
      <t>レイワ</t>
    </rPh>
    <rPh sb="10" eb="12">
      <t>ネンド</t>
    </rPh>
    <rPh sb="12" eb="14">
      <t>コドモ</t>
    </rPh>
    <rPh sb="15" eb="18">
      <t>ガクシュウヒ</t>
    </rPh>
    <rPh sb="18" eb="20">
      <t>チョウサ</t>
    </rPh>
    <phoneticPr fontId="1"/>
  </si>
  <si>
    <t>国立大学授業料の参考数値：文部科学省「国立私立大学の授業料の推移」より</t>
    <rPh sb="0" eb="2">
      <t>コクリツ</t>
    </rPh>
    <rPh sb="2" eb="4">
      <t>ダイガク</t>
    </rPh>
    <rPh sb="4" eb="6">
      <t>ジュギョウ</t>
    </rPh>
    <rPh sb="6" eb="7">
      <t>リョウ</t>
    </rPh>
    <rPh sb="8" eb="10">
      <t>サンコウ</t>
    </rPh>
    <rPh sb="10" eb="12">
      <t>スウチ</t>
    </rPh>
    <rPh sb="13" eb="18">
      <t>モンブカガクショウ</t>
    </rPh>
    <rPh sb="19" eb="21">
      <t>コクリツ</t>
    </rPh>
    <rPh sb="21" eb="23">
      <t>シリツ</t>
    </rPh>
    <rPh sb="23" eb="25">
      <t>ダイガク</t>
    </rPh>
    <rPh sb="26" eb="29">
      <t>ジュギョウリョウ</t>
    </rPh>
    <rPh sb="30" eb="32">
      <t>スイイ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</si>
</sst>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Red]\-#,##0\ "/>
    <numFmt numFmtId="177" formatCode="General&quot;万&quot;&quot;円&quot;"/>
    <numFmt numFmtId="178" formatCode="0.0%"/>
    <numFmt numFmtId="179" formatCode="General&quot;歳&quot;"/>
    <numFmt numFmtId="180" formatCode="#,##0&quot;円&quot;"/>
    <numFmt numFmtId="181" formatCode="General&quot;年&quot;"/>
    <numFmt numFmtId="182" formatCode="#,##0&quot;万円&quot;"/>
    <numFmt numFmtId="183" formatCode="#,##0_ "/>
    <numFmt numFmtId="184" formatCode="General&quot;歳&quot;&quot;～&quot;"/>
    <numFmt numFmtId="185" formatCode="General&quot;歳&quot;&quot;ま&quot;&quot;で&quot;"/>
  </numFmts>
  <fonts count="86">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sz val="16"/>
      <color theme="1"/>
      <name val="HG丸ｺﾞｼｯｸM-PRO"/>
      <family val="3"/>
      <charset val="128"/>
    </font>
    <font>
      <sz val="11"/>
      <color theme="1"/>
      <name val="ＭＳ Ｐゴシック"/>
      <family val="2"/>
      <charset val="128"/>
      <scheme val="minor"/>
    </font>
    <font>
      <sz val="11"/>
      <name val="HG丸ｺﾞｼｯｸM-PRO"/>
      <family val="3"/>
      <charset val="128"/>
    </font>
    <font>
      <sz val="6"/>
      <name val="ＭＳ Ｐゴシック"/>
      <family val="3"/>
      <charset val="128"/>
    </font>
    <font>
      <sz val="10"/>
      <color theme="1"/>
      <name val="HG丸ｺﾞｼｯｸM-PRO"/>
      <family val="3"/>
      <charset val="128"/>
    </font>
    <font>
      <sz val="12"/>
      <color indexed="81"/>
      <name val="MS P ゴシック"/>
      <family val="3"/>
      <charset val="128"/>
    </font>
    <font>
      <u/>
      <sz val="11"/>
      <color theme="10"/>
      <name val="ＭＳ Ｐゴシック"/>
      <family val="2"/>
      <charset val="128"/>
      <scheme val="minor"/>
    </font>
    <font>
      <b/>
      <u/>
      <sz val="12"/>
      <color theme="10"/>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z val="9"/>
      <color indexed="81"/>
      <name val="MS P ゴシック"/>
      <family val="3"/>
      <charset val="128"/>
    </font>
    <font>
      <b/>
      <i/>
      <sz val="11"/>
      <color rgb="FFFF0000"/>
      <name val="ＭＳ Ｐゴシック"/>
      <family val="3"/>
      <charset val="128"/>
      <scheme val="minor"/>
    </font>
    <font>
      <b/>
      <i/>
      <sz val="11"/>
      <color theme="1"/>
      <name val="ＭＳ Ｐゴシック"/>
      <family val="3"/>
      <charset val="128"/>
      <scheme val="minor"/>
    </font>
    <font>
      <sz val="11"/>
      <color theme="0"/>
      <name val="ＭＳ Ｐゴシック"/>
      <family val="2"/>
      <charset val="128"/>
      <scheme val="minor"/>
    </font>
    <font>
      <b/>
      <sz val="11"/>
      <color theme="1"/>
      <name val="ＭＳ Ｐゴシック"/>
      <family val="3"/>
      <charset val="128"/>
      <scheme val="minor"/>
    </font>
    <font>
      <b/>
      <sz val="11"/>
      <color rgb="FFFF0000"/>
      <name val="ＭＳ Ｐゴシック"/>
      <family val="3"/>
      <charset val="128"/>
      <scheme val="minor"/>
    </font>
    <font>
      <b/>
      <i/>
      <sz val="10"/>
      <color rgb="FFFF0000"/>
      <name val="ＭＳ Ｐゴシック"/>
      <family val="3"/>
      <charset val="128"/>
      <scheme val="minor"/>
    </font>
    <font>
      <b/>
      <sz val="11"/>
      <color rgb="FF333333"/>
      <name val="Arial"/>
      <family val="2"/>
    </font>
    <font>
      <sz val="11"/>
      <color rgb="FF333333"/>
      <name val="Arial"/>
      <family val="2"/>
    </font>
    <font>
      <sz val="11"/>
      <color rgb="FF333333"/>
      <name val="Arial"/>
      <family val="2"/>
      <charset val="128"/>
    </font>
    <font>
      <sz val="11"/>
      <color rgb="FF333333"/>
      <name val="游ゴシック"/>
      <family val="2"/>
      <charset val="128"/>
    </font>
    <font>
      <b/>
      <sz val="5"/>
      <color rgb="FF333333"/>
      <name val="Arial"/>
      <family val="2"/>
    </font>
    <font>
      <sz val="5"/>
      <color rgb="FF333333"/>
      <name val="Arial"/>
      <family val="2"/>
    </font>
    <font>
      <sz val="11"/>
      <color theme="1"/>
      <name val="ＭＳ Ｐゴシック"/>
      <family val="3"/>
      <charset val="128"/>
      <scheme val="minor"/>
    </font>
    <font>
      <b/>
      <sz val="12"/>
      <color rgb="FF0070C0"/>
      <name val="ＭＳ Ｐゴシック"/>
      <family val="3"/>
      <charset val="128"/>
      <scheme val="minor"/>
    </font>
    <font>
      <u/>
      <sz val="12"/>
      <color theme="10"/>
      <name val="ＭＳ Ｐゴシック"/>
      <family val="2"/>
      <charset val="128"/>
      <scheme val="minor"/>
    </font>
    <font>
      <b/>
      <i/>
      <sz val="11"/>
      <color rgb="FF0070C0"/>
      <name val="ＭＳ Ｐゴシック"/>
      <family val="3"/>
      <charset val="128"/>
      <scheme val="minor"/>
    </font>
    <font>
      <sz val="11"/>
      <color theme="1"/>
      <name val="ＭＳ Ｐゴシック"/>
      <family val="2"/>
      <charset val="128"/>
    </font>
    <font>
      <sz val="9"/>
      <color theme="1"/>
      <name val="ＭＳ Ｐゴシック"/>
      <family val="2"/>
      <charset val="128"/>
      <scheme val="minor"/>
    </font>
    <font>
      <sz val="10"/>
      <color indexed="81"/>
      <name val="MS P ゴシック"/>
      <family val="3"/>
      <charset val="128"/>
    </font>
    <font>
      <u/>
      <sz val="11"/>
      <color theme="10"/>
      <name val="ＭＳ Ｐゴシック"/>
      <family val="3"/>
      <charset val="128"/>
      <scheme val="minor"/>
    </font>
    <font>
      <b/>
      <sz val="12"/>
      <color rgb="FFFF0000"/>
      <name val="ＭＳ Ｐゴシック"/>
      <family val="3"/>
      <charset val="128"/>
      <scheme val="minor"/>
    </font>
    <font>
      <b/>
      <sz val="11"/>
      <color rgb="FF0070C0"/>
      <name val="ＭＳ Ｐゴシック"/>
      <family val="3"/>
      <charset val="128"/>
      <scheme val="minor"/>
    </font>
    <font>
      <u/>
      <sz val="11"/>
      <color theme="10"/>
      <name val="Segoe UI Emoji"/>
      <family val="2"/>
    </font>
    <font>
      <b/>
      <sz val="11"/>
      <color rgb="FF002060"/>
      <name val="ＭＳ Ｐゴシック"/>
      <family val="3"/>
      <charset val="128"/>
      <scheme val="minor"/>
    </font>
    <font>
      <b/>
      <sz val="12"/>
      <color rgb="FF002060"/>
      <name val="ＭＳ Ｐゴシック"/>
      <family val="3"/>
      <charset val="128"/>
      <scheme val="minor"/>
    </font>
    <font>
      <sz val="12"/>
      <color rgb="FF002060"/>
      <name val="ＭＳ Ｐゴシック"/>
      <family val="2"/>
      <charset val="128"/>
      <scheme val="minor"/>
    </font>
    <font>
      <sz val="12"/>
      <name val="HG丸ｺﾞｼｯｸM-PRO"/>
      <family val="3"/>
      <charset val="128"/>
    </font>
    <font>
      <sz val="12"/>
      <color theme="1"/>
      <name val="HG丸ｺﾞｼｯｸM-PRO"/>
      <family val="3"/>
      <charset val="128"/>
    </font>
    <font>
      <b/>
      <sz val="11"/>
      <name val="ＭＳ Ｐゴシック"/>
      <family val="3"/>
      <charset val="128"/>
      <scheme val="minor"/>
    </font>
    <font>
      <sz val="10"/>
      <color theme="1"/>
      <name val="ＭＳ Ｐゴシック"/>
      <family val="2"/>
      <charset val="128"/>
      <scheme val="minor"/>
    </font>
    <font>
      <b/>
      <sz val="14"/>
      <color theme="1"/>
      <name val="ＭＳ Ｐゴシック"/>
      <family val="3"/>
      <charset val="128"/>
      <scheme val="minor"/>
    </font>
    <font>
      <sz val="14"/>
      <color theme="1"/>
      <name val="ＭＳ Ｐゴシック"/>
      <family val="2"/>
      <charset val="128"/>
      <scheme val="minor"/>
    </font>
    <font>
      <b/>
      <sz val="12"/>
      <color indexed="81"/>
      <name val="MS P ゴシック"/>
      <family val="3"/>
      <charset val="128"/>
    </font>
    <font>
      <sz val="11"/>
      <name val="ＭＳ Ｐゴシック"/>
      <family val="3"/>
      <charset val="128"/>
      <scheme val="minor"/>
    </font>
    <font>
      <u/>
      <sz val="12"/>
      <color theme="10"/>
      <name val="Segoe UI Symbol"/>
      <family val="2"/>
    </font>
    <font>
      <b/>
      <u/>
      <sz val="12"/>
      <color theme="10"/>
      <name val="Segoe UI Symbol"/>
      <family val="3"/>
    </font>
    <font>
      <sz val="20"/>
      <color theme="1"/>
      <name val="ＭＳ Ｐゴシック"/>
      <family val="2"/>
      <charset val="128"/>
      <scheme val="minor"/>
    </font>
    <font>
      <sz val="16"/>
      <color theme="1"/>
      <name val="ＭＳ Ｐゴシック"/>
      <family val="2"/>
      <charset val="128"/>
      <scheme val="minor"/>
    </font>
    <font>
      <sz val="11"/>
      <color rgb="FFFF0000"/>
      <name val="HG丸ｺﾞｼｯｸM-PRO"/>
      <family val="3"/>
      <charset val="128"/>
    </font>
    <font>
      <sz val="11"/>
      <color theme="1"/>
      <name val="Segoe UI Symbol"/>
      <family val="2"/>
    </font>
    <font>
      <u/>
      <sz val="11"/>
      <color theme="10"/>
      <name val="Segoe UI Symbol"/>
      <family val="2"/>
    </font>
    <font>
      <u/>
      <sz val="11"/>
      <color theme="10"/>
      <name val="Segoe UI Symbol"/>
      <family val="3"/>
    </font>
    <font>
      <b/>
      <sz val="12"/>
      <color rgb="FFFF0000"/>
      <name val="HG丸ｺﾞｼｯｸM-PRO"/>
      <family val="3"/>
      <charset val="128"/>
    </font>
    <font>
      <b/>
      <sz val="11"/>
      <color rgb="FFFF0000"/>
      <name val="HG丸ｺﾞｼｯｸM-PRO"/>
      <family val="3"/>
      <charset val="128"/>
    </font>
    <font>
      <sz val="9"/>
      <color theme="1"/>
      <name val="HG丸ｺﾞｼｯｸM-PRO"/>
      <family val="3"/>
      <charset val="128"/>
    </font>
    <font>
      <b/>
      <sz val="11"/>
      <color rgb="FF333333"/>
      <name val="ＭＳ ゴシック"/>
      <family val="3"/>
      <charset val="128"/>
    </font>
    <font>
      <sz val="11"/>
      <color rgb="FF333333"/>
      <name val="Yu Gothic"/>
      <family val="2"/>
      <charset val="128"/>
    </font>
    <font>
      <sz val="12"/>
      <color rgb="FFFF0000"/>
      <name val="ＭＳ Ｐゴシック"/>
      <family val="3"/>
      <charset val="128"/>
      <scheme val="minor"/>
    </font>
    <font>
      <sz val="12"/>
      <color rgb="FF000000"/>
      <name val="ＭＳ Ｐゴシック"/>
      <family val="2"/>
      <charset val="128"/>
      <scheme val="minor"/>
    </font>
    <font>
      <u/>
      <sz val="12"/>
      <color rgb="FF000000"/>
      <name val="ＭＳ Ｐゴシック"/>
      <family val="2"/>
      <charset val="128"/>
      <scheme val="minor"/>
    </font>
    <font>
      <sz val="9"/>
      <color rgb="FF000000"/>
      <name val="ＭＳ Ｐゴシック"/>
      <family val="2"/>
      <charset val="128"/>
      <scheme val="minor"/>
    </font>
    <font>
      <sz val="11"/>
      <color theme="0"/>
      <name val="HG丸ｺﾞｼｯｸM-PRO"/>
      <family val="3"/>
      <charset val="128"/>
    </font>
    <font>
      <sz val="11"/>
      <color rgb="FF002060"/>
      <name val="ＭＳ Ｐゴシック"/>
      <family val="3"/>
      <charset val="128"/>
      <scheme val="minor"/>
    </font>
    <font>
      <b/>
      <sz val="12"/>
      <color theme="1"/>
      <name val="ＭＳ Ｐゴシック"/>
      <family val="3"/>
      <charset val="128"/>
      <scheme val="minor"/>
    </font>
    <font>
      <sz val="11"/>
      <color rgb="FFFF0000"/>
      <name val="ＭＳ Ｐゴシック"/>
      <family val="2"/>
      <charset val="128"/>
      <scheme val="minor"/>
    </font>
    <font>
      <i/>
      <sz val="11"/>
      <color theme="1"/>
      <name val="HGP教科書体"/>
      <family val="1"/>
      <charset val="128"/>
    </font>
    <font>
      <b/>
      <sz val="12"/>
      <name val="ＭＳ Ｐゴシック"/>
      <family val="3"/>
      <charset val="128"/>
      <scheme val="minor"/>
    </font>
    <font>
      <b/>
      <u/>
      <sz val="11"/>
      <color theme="10"/>
      <name val="Segoe UI Symbol"/>
      <family val="2"/>
    </font>
    <font>
      <sz val="11"/>
      <name val="ＭＳ Ｐゴシック"/>
      <family val="2"/>
      <charset val="128"/>
      <scheme val="minor"/>
    </font>
    <font>
      <b/>
      <sz val="11"/>
      <color theme="1"/>
      <name val="ＭＳ Ｐゴシック"/>
      <family val="2"/>
      <charset val="128"/>
      <scheme val="minor"/>
    </font>
    <font>
      <b/>
      <sz val="16"/>
      <color theme="1"/>
      <name val="HG丸ｺﾞｼｯｸM-PRO"/>
      <family val="3"/>
      <charset val="128"/>
    </font>
    <font>
      <u/>
      <sz val="11"/>
      <color theme="10"/>
      <name val="ＭＳ Ｐゴシック"/>
      <family val="2"/>
      <charset val="128"/>
    </font>
    <font>
      <i/>
      <sz val="11"/>
      <color theme="1"/>
      <name val="HGS教科書体"/>
      <family val="1"/>
      <charset val="128"/>
    </font>
    <font>
      <i/>
      <sz val="12"/>
      <color theme="1"/>
      <name val="HGP教科書体"/>
      <family val="1"/>
      <charset val="128"/>
    </font>
    <font>
      <sz val="11"/>
      <color theme="0"/>
      <name val="ＭＳ Ｐゴシック"/>
      <family val="3"/>
      <charset val="128"/>
      <scheme val="minor"/>
    </font>
    <font>
      <b/>
      <u/>
      <sz val="14"/>
      <color rgb="FFFF0000"/>
      <name val="ＭＳ Ｐゴシック"/>
      <family val="3"/>
      <charset val="128"/>
    </font>
    <font>
      <u/>
      <sz val="14"/>
      <color rgb="FFFF0000"/>
      <name val="ＭＳ Ｐゴシック"/>
      <family val="3"/>
      <charset val="128"/>
      <scheme val="minor"/>
    </font>
    <font>
      <b/>
      <sz val="14"/>
      <color rgb="FFFF0000"/>
      <name val="HG丸ｺﾞｼｯｸM-PRO"/>
      <family val="3"/>
      <charset val="128"/>
    </font>
    <font>
      <sz val="9"/>
      <color theme="1"/>
      <name val="ＭＳ Ｐゴシック"/>
      <family val="3"/>
      <charset val="128"/>
      <scheme val="minor"/>
    </font>
    <font>
      <sz val="11"/>
      <color theme="1"/>
      <name val="HGS教科書体"/>
      <family val="1"/>
      <charset val="128"/>
    </font>
    <font>
      <sz val="11"/>
      <color theme="0"/>
      <name val="ＭＳ Ｐゴシック"/>
      <family val="3"/>
      <charset val="128"/>
    </font>
    <font>
      <i/>
      <sz val="11"/>
      <color theme="1"/>
      <name val="ＭＳ Ｐゴシック"/>
      <family val="3"/>
      <charset val="128"/>
      <scheme val="minor"/>
    </font>
  </fonts>
  <fills count="16">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rgb="FFFFFFFF"/>
        <bgColor indexed="64"/>
      </patternFill>
    </fill>
    <fill>
      <patternFill patternType="solid">
        <fgColor rgb="FFEEF4FF"/>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8" tint="0.39997558519241921"/>
        <bgColor indexed="64"/>
      </patternFill>
    </fill>
  </fills>
  <borders count="9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style="double">
        <color auto="1"/>
      </top>
      <bottom style="thin">
        <color auto="1"/>
      </bottom>
      <diagonal/>
    </border>
    <border>
      <left style="thin">
        <color auto="1"/>
      </left>
      <right style="thin">
        <color auto="1"/>
      </right>
      <top style="double">
        <color auto="1"/>
      </top>
      <bottom style="double">
        <color auto="1"/>
      </bottom>
      <diagonal/>
    </border>
    <border>
      <left style="thin">
        <color auto="1"/>
      </left>
      <right style="thin">
        <color auto="1"/>
      </right>
      <top style="double">
        <color auto="1"/>
      </top>
      <bottom/>
      <diagonal/>
    </border>
    <border>
      <left/>
      <right/>
      <top style="double">
        <color auto="1"/>
      </top>
      <bottom style="thin">
        <color indexed="64"/>
      </bottom>
      <diagonal/>
    </border>
    <border>
      <left/>
      <right style="thin">
        <color auto="1"/>
      </right>
      <top style="double">
        <color auto="1"/>
      </top>
      <bottom style="thin">
        <color indexed="64"/>
      </bottom>
      <diagonal/>
    </border>
    <border>
      <left/>
      <right/>
      <top style="thin">
        <color indexed="64"/>
      </top>
      <bottom style="double">
        <color auto="1"/>
      </bottom>
      <diagonal/>
    </border>
    <border>
      <left/>
      <right style="thin">
        <color auto="1"/>
      </right>
      <top style="thin">
        <color indexed="64"/>
      </top>
      <bottom style="double">
        <color auto="1"/>
      </bottom>
      <diagonal/>
    </border>
    <border>
      <left style="thin">
        <color auto="1"/>
      </left>
      <right style="thin">
        <color indexed="64"/>
      </right>
      <top/>
      <bottom style="double">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top style="double">
        <color auto="1"/>
      </top>
      <bottom style="thin">
        <color indexed="64"/>
      </bottom>
      <diagonal/>
    </border>
    <border>
      <left style="thin">
        <color auto="1"/>
      </left>
      <right/>
      <top style="thin">
        <color auto="1"/>
      </top>
      <bottom style="double">
        <color auto="1"/>
      </bottom>
      <diagonal/>
    </border>
    <border>
      <left style="thin">
        <color auto="1"/>
      </left>
      <right/>
      <top style="double">
        <color auto="1"/>
      </top>
      <bottom style="double">
        <color auto="1"/>
      </bottom>
      <diagonal/>
    </border>
    <border>
      <left/>
      <right/>
      <top style="double">
        <color auto="1"/>
      </top>
      <bottom style="double">
        <color auto="1"/>
      </bottom>
      <diagonal/>
    </border>
    <border>
      <left/>
      <right style="thin">
        <color auto="1"/>
      </right>
      <top style="double">
        <color auto="1"/>
      </top>
      <bottom style="double">
        <color auto="1"/>
      </bottom>
      <diagonal/>
    </border>
    <border>
      <left style="thin">
        <color auto="1"/>
      </left>
      <right/>
      <top/>
      <bottom/>
      <diagonal/>
    </border>
    <border>
      <left style="thin">
        <color auto="1"/>
      </left>
      <right/>
      <top/>
      <bottom style="thin">
        <color auto="1"/>
      </bottom>
      <diagonal/>
    </border>
    <border>
      <left/>
      <right/>
      <top/>
      <bottom style="medium">
        <color indexed="64"/>
      </bottom>
      <diagonal/>
    </border>
    <border>
      <left style="medium">
        <color indexed="64"/>
      </left>
      <right/>
      <top/>
      <bottom style="medium">
        <color indexed="64"/>
      </bottom>
      <diagonal/>
    </border>
    <border>
      <left/>
      <right/>
      <top style="thin">
        <color indexed="64"/>
      </top>
      <bottom/>
      <diagonal/>
    </border>
    <border>
      <left style="thin">
        <color indexed="64"/>
      </left>
      <right/>
      <top style="thin">
        <color indexed="64"/>
      </top>
      <bottom/>
      <diagonal/>
    </border>
    <border>
      <left style="medium">
        <color indexed="64"/>
      </left>
      <right/>
      <top/>
      <bottom/>
      <diagonal/>
    </border>
    <border>
      <left/>
      <right/>
      <top/>
      <bottom style="thin">
        <color auto="1"/>
      </bottom>
      <diagonal/>
    </border>
    <border>
      <left/>
      <right style="medium">
        <color indexed="64"/>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style="thin">
        <color auto="1"/>
      </right>
      <top/>
      <bottom style="double">
        <color auto="1"/>
      </bottom>
      <diagonal/>
    </border>
    <border>
      <left/>
      <right style="thin">
        <color auto="1"/>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auto="1"/>
      </top>
      <bottom/>
      <diagonal/>
    </border>
    <border>
      <left/>
      <right style="medium">
        <color indexed="64"/>
      </right>
      <top/>
      <bottom style="thin">
        <color auto="1"/>
      </bottom>
      <diagonal/>
    </border>
    <border>
      <left style="thin">
        <color auto="1"/>
      </left>
      <right style="medium">
        <color indexed="64"/>
      </right>
      <top style="thin">
        <color auto="1"/>
      </top>
      <bottom/>
      <diagonal/>
    </border>
    <border>
      <left/>
      <right style="medium">
        <color indexed="64"/>
      </right>
      <top/>
      <bottom style="medium">
        <color indexed="64"/>
      </bottom>
      <diagonal/>
    </border>
    <border>
      <left style="dashed">
        <color auto="1"/>
      </left>
      <right style="thin">
        <color auto="1"/>
      </right>
      <top style="thin">
        <color auto="1"/>
      </top>
      <bottom/>
      <diagonal/>
    </border>
    <border>
      <left style="dashed">
        <color auto="1"/>
      </left>
      <right style="thin">
        <color auto="1"/>
      </right>
      <top/>
      <bottom/>
      <diagonal/>
    </border>
    <border>
      <left style="dashed">
        <color auto="1"/>
      </left>
      <right style="thin">
        <color auto="1"/>
      </right>
      <top/>
      <bottom style="thin">
        <color auto="1"/>
      </bottom>
      <diagonal/>
    </border>
    <border>
      <left style="dashed">
        <color auto="1"/>
      </left>
      <right style="thin">
        <color auto="1"/>
      </right>
      <top/>
      <bottom style="double">
        <color auto="1"/>
      </bottom>
      <diagonal/>
    </border>
    <border>
      <left/>
      <right style="thin">
        <color auto="1"/>
      </right>
      <top/>
      <bottom/>
      <diagonal/>
    </border>
    <border>
      <left/>
      <right style="thin">
        <color auto="1"/>
      </right>
      <top style="thin">
        <color auto="1"/>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auto="1"/>
      </right>
      <top style="thin">
        <color auto="1"/>
      </top>
      <bottom style="thin">
        <color auto="1"/>
      </bottom>
      <diagonal/>
    </border>
    <border>
      <left style="thin">
        <color auto="1"/>
      </left>
      <right/>
      <top style="double">
        <color auto="1"/>
      </top>
      <bottom/>
      <diagonal/>
    </border>
    <border>
      <left/>
      <right style="thin">
        <color auto="1"/>
      </right>
      <top style="double">
        <color auto="1"/>
      </top>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dashed">
        <color auto="1"/>
      </left>
      <right style="thin">
        <color auto="1"/>
      </right>
      <top style="medium">
        <color indexed="64"/>
      </top>
      <bottom/>
      <diagonal/>
    </border>
    <border>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dashed">
        <color auto="1"/>
      </left>
      <right style="thin">
        <color auto="1"/>
      </right>
      <top style="thin">
        <color auto="1"/>
      </top>
      <bottom style="medium">
        <color indexed="64"/>
      </bottom>
      <diagonal/>
    </border>
    <border>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dashed">
        <color auto="1"/>
      </left>
      <right style="thin">
        <color auto="1"/>
      </right>
      <top/>
      <bottom style="medium">
        <color indexed="64"/>
      </bottom>
      <diagonal/>
    </border>
    <border>
      <left/>
      <right style="dashed">
        <color auto="1"/>
      </right>
      <top style="medium">
        <color indexed="64"/>
      </top>
      <bottom/>
      <diagonal/>
    </border>
    <border>
      <left/>
      <right style="dashed">
        <color auto="1"/>
      </right>
      <top/>
      <bottom/>
      <diagonal/>
    </border>
    <border>
      <left/>
      <right style="dashed">
        <color auto="1"/>
      </right>
      <top/>
      <bottom style="medium">
        <color indexed="64"/>
      </bottom>
      <diagonal/>
    </border>
    <border>
      <left style="thin">
        <color auto="1"/>
      </left>
      <right/>
      <top/>
      <bottom style="double">
        <color auto="1"/>
      </bottom>
      <diagonal/>
    </border>
    <border>
      <left/>
      <right/>
      <top/>
      <bottom style="double">
        <color auto="1"/>
      </bottom>
      <diagonal/>
    </border>
    <border>
      <left style="thin">
        <color auto="1"/>
      </left>
      <right/>
      <top style="medium">
        <color indexed="64"/>
      </top>
      <bottom style="thin">
        <color indexed="64"/>
      </bottom>
      <diagonal/>
    </border>
    <border>
      <left/>
      <right/>
      <top style="medium">
        <color indexed="64"/>
      </top>
      <bottom style="thin">
        <color indexed="64"/>
      </bottom>
      <diagonal/>
    </border>
    <border>
      <left style="dashed">
        <color auto="1"/>
      </left>
      <right style="thin">
        <color auto="1"/>
      </right>
      <top style="medium">
        <color indexed="64"/>
      </top>
      <bottom style="thin">
        <color indexed="64"/>
      </bottom>
      <diagonal/>
    </border>
    <border>
      <left style="thin">
        <color auto="1"/>
      </left>
      <right style="thick">
        <color rgb="FF0070C0"/>
      </right>
      <top style="thin">
        <color auto="1"/>
      </top>
      <bottom style="thin">
        <color auto="1"/>
      </bottom>
      <diagonal/>
    </border>
    <border>
      <left style="thick">
        <color rgb="FF0070C0"/>
      </left>
      <right style="thick">
        <color rgb="FF0070C0"/>
      </right>
      <top style="thick">
        <color rgb="FF0070C0"/>
      </top>
      <bottom style="thick">
        <color rgb="FF0070C0"/>
      </bottom>
      <diagonal/>
    </border>
    <border>
      <left/>
      <right/>
      <top style="thick">
        <color rgb="FF0070C0"/>
      </top>
      <bottom/>
      <diagonal/>
    </border>
    <border>
      <left style="thick">
        <color rgb="FF0070C0"/>
      </left>
      <right/>
      <top/>
      <bottom/>
      <diagonal/>
    </border>
    <border>
      <left style="thick">
        <color rgb="FF0070C0"/>
      </left>
      <right/>
      <top style="thick">
        <color rgb="FF0070C0"/>
      </top>
      <bottom/>
      <diagonal/>
    </border>
    <border>
      <left style="thin">
        <color auto="1"/>
      </left>
      <right/>
      <top style="thin">
        <color auto="1"/>
      </top>
      <bottom style="medium">
        <color indexed="64"/>
      </bottom>
      <diagonal/>
    </border>
    <border>
      <left style="thin">
        <color auto="1"/>
      </left>
      <right/>
      <top style="medium">
        <color indexed="64"/>
      </top>
      <bottom style="double">
        <color auto="1"/>
      </bottom>
      <diagonal/>
    </border>
    <border>
      <left/>
      <right/>
      <top style="medium">
        <color indexed="64"/>
      </top>
      <bottom style="double">
        <color auto="1"/>
      </bottom>
      <diagonal/>
    </border>
    <border>
      <left/>
      <right style="thin">
        <color indexed="64"/>
      </right>
      <top style="medium">
        <color indexed="64"/>
      </top>
      <bottom style="double">
        <color auto="1"/>
      </bottom>
      <diagonal/>
    </border>
  </borders>
  <cellStyleXfs count="4">
    <xf numFmtId="0" fontId="0" fillId="0" borderId="0">
      <alignment vertical="center"/>
    </xf>
    <xf numFmtId="38" fontId="4" fillId="0" borderId="0" applyFont="0" applyFill="0" applyBorder="0" applyAlignment="0" applyProtection="0">
      <alignment vertical="center"/>
    </xf>
    <xf numFmtId="0" fontId="9" fillId="0" borderId="0" applyNumberFormat="0" applyFill="0" applyBorder="0" applyAlignment="0" applyProtection="0">
      <alignment vertical="center"/>
    </xf>
    <xf numFmtId="9" fontId="4" fillId="0" borderId="0" applyFont="0" applyFill="0" applyBorder="0" applyAlignment="0" applyProtection="0">
      <alignment vertical="center"/>
    </xf>
  </cellStyleXfs>
  <cellXfs count="586">
    <xf numFmtId="0" fontId="0" fillId="0" borderId="0" xfId="0">
      <alignment vertical="center"/>
    </xf>
    <xf numFmtId="0" fontId="2" fillId="0" borderId="0" xfId="0" applyFont="1">
      <alignment vertical="center"/>
    </xf>
    <xf numFmtId="0" fontId="2" fillId="0" borderId="0" xfId="0" applyFont="1" applyProtection="1">
      <alignment vertical="center"/>
      <protection hidden="1"/>
    </xf>
    <xf numFmtId="0" fontId="2" fillId="0" borderId="1" xfId="0" applyFont="1" applyBorder="1" applyAlignment="1" applyProtection="1">
      <alignment horizontal="center" vertical="center"/>
      <protection hidden="1"/>
    </xf>
    <xf numFmtId="0" fontId="2" fillId="0" borderId="1" xfId="0" applyFont="1" applyBorder="1" applyProtection="1">
      <alignment vertical="center"/>
      <protection hidden="1"/>
    </xf>
    <xf numFmtId="0" fontId="2" fillId="2" borderId="1" xfId="0" applyFont="1" applyFill="1" applyBorder="1" applyProtection="1">
      <alignment vertical="center"/>
      <protection hidden="1"/>
    </xf>
    <xf numFmtId="38" fontId="2" fillId="3" borderId="1" xfId="1" applyFont="1" applyFill="1" applyBorder="1" applyProtection="1">
      <alignment vertical="center"/>
      <protection hidden="1"/>
    </xf>
    <xf numFmtId="38" fontId="2" fillId="0" borderId="5" xfId="1" applyFont="1" applyBorder="1" applyProtection="1">
      <alignment vertical="center"/>
      <protection hidden="1"/>
    </xf>
    <xf numFmtId="38" fontId="2" fillId="2" borderId="2" xfId="1" applyFont="1" applyFill="1" applyBorder="1" applyProtection="1">
      <alignment vertical="center"/>
      <protection hidden="1"/>
    </xf>
    <xf numFmtId="38" fontId="2" fillId="0" borderId="1" xfId="1" applyFont="1" applyBorder="1" applyProtection="1">
      <alignment vertical="center"/>
      <protection hidden="1"/>
    </xf>
    <xf numFmtId="38" fontId="2" fillId="4" borderId="1" xfId="1" applyFont="1" applyFill="1" applyBorder="1" applyProtection="1">
      <alignment vertical="center"/>
      <protection hidden="1"/>
    </xf>
    <xf numFmtId="38" fontId="5" fillId="4" borderId="6" xfId="1" applyFont="1" applyFill="1" applyBorder="1" applyProtection="1">
      <alignment vertical="center"/>
      <protection hidden="1"/>
    </xf>
    <xf numFmtId="38" fontId="5" fillId="3" borderId="3" xfId="1" applyFont="1" applyFill="1" applyBorder="1" applyProtection="1">
      <alignment vertical="center"/>
      <protection hidden="1"/>
    </xf>
    <xf numFmtId="38" fontId="2" fillId="4" borderId="2" xfId="1" applyFont="1" applyFill="1" applyBorder="1" applyProtection="1">
      <alignment vertical="center"/>
      <protection hidden="1"/>
    </xf>
    <xf numFmtId="176" fontId="2" fillId="3" borderId="4" xfId="1" applyNumberFormat="1" applyFont="1" applyFill="1" applyBorder="1" applyProtection="1">
      <alignment vertical="center"/>
      <protection hidden="1"/>
    </xf>
    <xf numFmtId="0" fontId="5" fillId="3" borderId="3" xfId="1" applyNumberFormat="1" applyFont="1" applyFill="1" applyBorder="1" applyProtection="1">
      <alignment vertical="center"/>
      <protection hidden="1"/>
    </xf>
    <xf numFmtId="0" fontId="0" fillId="0" borderId="1" xfId="0" applyBorder="1">
      <alignment vertical="center"/>
    </xf>
    <xf numFmtId="0" fontId="11" fillId="0" borderId="0" xfId="0" applyFont="1">
      <alignment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0" xfId="0" applyAlignment="1">
      <alignment horizontal="right" vertical="center"/>
    </xf>
    <xf numFmtId="0" fontId="0" fillId="0" borderId="25" xfId="0" applyBorder="1">
      <alignment vertical="center"/>
    </xf>
    <xf numFmtId="179" fontId="0" fillId="0" borderId="1" xfId="0" applyNumberFormat="1" applyBorder="1">
      <alignment vertical="center"/>
    </xf>
    <xf numFmtId="180" fontId="0" fillId="0" borderId="1" xfId="0" applyNumberFormat="1" applyBorder="1">
      <alignment vertical="center"/>
    </xf>
    <xf numFmtId="38" fontId="0" fillId="0" borderId="0" xfId="1" applyFont="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0" fillId="5" borderId="1" xfId="0" applyFill="1" applyBorder="1" applyAlignment="1">
      <alignment horizontal="center" vertical="center"/>
    </xf>
    <xf numFmtId="0" fontId="20" fillId="0" borderId="0" xfId="0" applyFont="1" applyAlignment="1">
      <alignment horizontal="center" vertical="center" wrapText="1"/>
    </xf>
    <xf numFmtId="0" fontId="9" fillId="0" borderId="0" xfId="2">
      <alignment vertical="center"/>
    </xf>
    <xf numFmtId="0" fontId="21" fillId="0" borderId="0" xfId="0" applyFont="1" applyAlignment="1">
      <alignment vertical="center" wrapText="1"/>
    </xf>
    <xf numFmtId="38" fontId="15" fillId="0" borderId="0" xfId="1" applyFont="1">
      <alignment vertical="center"/>
    </xf>
    <xf numFmtId="0" fontId="22" fillId="0" borderId="0" xfId="0" applyFont="1">
      <alignment vertical="center"/>
    </xf>
    <xf numFmtId="0" fontId="15" fillId="0" borderId="0" xfId="0" applyFont="1">
      <alignment vertical="center"/>
    </xf>
    <xf numFmtId="0" fontId="24" fillId="7" borderId="0" xfId="0" applyFont="1" applyFill="1" applyAlignment="1">
      <alignment horizontal="center" vertical="center" wrapText="1"/>
    </xf>
    <xf numFmtId="9" fontId="25" fillId="6" borderId="0" xfId="3" applyFont="1" applyFill="1" applyAlignment="1">
      <alignment horizontal="center" vertical="center" wrapText="1"/>
    </xf>
    <xf numFmtId="0" fontId="25" fillId="6" borderId="0" xfId="0" applyFont="1" applyFill="1" applyAlignment="1">
      <alignment horizontal="right" vertical="center" wrapText="1"/>
    </xf>
    <xf numFmtId="9" fontId="25" fillId="6" borderId="0" xfId="0" applyNumberFormat="1" applyFont="1" applyFill="1" applyAlignment="1">
      <alignment horizontal="center" vertical="center" wrapText="1"/>
    </xf>
    <xf numFmtId="0" fontId="26" fillId="0" borderId="0" xfId="0" applyFont="1">
      <alignment vertical="center"/>
    </xf>
    <xf numFmtId="2" fontId="15" fillId="0" borderId="0" xfId="0" applyNumberFormat="1" applyFont="1">
      <alignment vertical="center"/>
    </xf>
    <xf numFmtId="177" fontId="0" fillId="5" borderId="1" xfId="0" applyNumberFormat="1" applyFill="1" applyBorder="1">
      <alignment vertical="center"/>
    </xf>
    <xf numFmtId="0" fontId="0" fillId="5" borderId="1" xfId="0" applyFill="1" applyBorder="1">
      <alignment vertical="center"/>
    </xf>
    <xf numFmtId="179" fontId="0" fillId="0" borderId="0" xfId="0" applyNumberFormat="1">
      <alignment vertical="center"/>
    </xf>
    <xf numFmtId="38" fontId="0" fillId="0" borderId="0" xfId="0" applyNumberFormat="1">
      <alignment vertical="center"/>
    </xf>
    <xf numFmtId="0" fontId="0" fillId="0" borderId="28" xfId="0" applyBorder="1">
      <alignment vertical="center"/>
    </xf>
    <xf numFmtId="0" fontId="0" fillId="0" borderId="30" xfId="0" applyBorder="1">
      <alignment vertical="center"/>
    </xf>
    <xf numFmtId="0" fontId="0" fillId="0" borderId="0" xfId="0" applyAlignment="1">
      <alignment vertical="center" wrapText="1"/>
    </xf>
    <xf numFmtId="178" fontId="0" fillId="5" borderId="1" xfId="3" applyNumberFormat="1" applyFont="1" applyFill="1" applyBorder="1">
      <alignment vertical="center"/>
    </xf>
    <xf numFmtId="0" fontId="0" fillId="10" borderId="1" xfId="0" applyFill="1" applyBorder="1">
      <alignment vertical="center"/>
    </xf>
    <xf numFmtId="177" fontId="0" fillId="10" borderId="1" xfId="0" applyNumberFormat="1" applyFill="1" applyBorder="1">
      <alignment vertical="center"/>
    </xf>
    <xf numFmtId="178" fontId="0" fillId="10" borderId="1" xfId="3" applyNumberFormat="1" applyFont="1" applyFill="1" applyBorder="1">
      <alignment vertical="center"/>
    </xf>
    <xf numFmtId="0" fontId="31" fillId="10" borderId="1" xfId="0" applyFont="1" applyFill="1" applyBorder="1" applyAlignment="1">
      <alignment horizontal="center" vertical="center"/>
    </xf>
    <xf numFmtId="180" fontId="11" fillId="10" borderId="1" xfId="0" applyNumberFormat="1" applyFont="1" applyFill="1" applyBorder="1" applyAlignment="1">
      <alignment horizontal="center" vertical="center"/>
    </xf>
    <xf numFmtId="0" fontId="0" fillId="10" borderId="26" xfId="0" applyFill="1" applyBorder="1">
      <alignment vertical="center"/>
    </xf>
    <xf numFmtId="0" fontId="0" fillId="10" borderId="29" xfId="0" applyFill="1" applyBorder="1">
      <alignment vertical="center"/>
    </xf>
    <xf numFmtId="0" fontId="0" fillId="11" borderId="26" xfId="0" applyFill="1" applyBorder="1">
      <alignment vertical="center"/>
    </xf>
    <xf numFmtId="0" fontId="0" fillId="11" borderId="29" xfId="0" applyFill="1" applyBorder="1">
      <alignment vertical="center"/>
    </xf>
    <xf numFmtId="0" fontId="0" fillId="12" borderId="26" xfId="0" applyFill="1" applyBorder="1">
      <alignment vertical="center"/>
    </xf>
    <xf numFmtId="0" fontId="0" fillId="12" borderId="29" xfId="0" applyFill="1" applyBorder="1">
      <alignment vertical="center"/>
    </xf>
    <xf numFmtId="0" fontId="0" fillId="8" borderId="26" xfId="0" applyFill="1" applyBorder="1">
      <alignment vertical="center"/>
    </xf>
    <xf numFmtId="0" fontId="0" fillId="8" borderId="29" xfId="0" applyFill="1" applyBorder="1">
      <alignment vertical="center"/>
    </xf>
    <xf numFmtId="0" fontId="0" fillId="0" borderId="35" xfId="0" applyBorder="1">
      <alignment vertical="center"/>
    </xf>
    <xf numFmtId="0" fontId="0" fillId="0" borderId="36" xfId="0" applyBorder="1">
      <alignment vertical="center"/>
    </xf>
    <xf numFmtId="0" fontId="0" fillId="0" borderId="37" xfId="0" applyBorder="1">
      <alignment vertical="center"/>
    </xf>
    <xf numFmtId="177" fontId="0" fillId="10" borderId="39" xfId="0" applyNumberFormat="1" applyFill="1" applyBorder="1">
      <alignment vertical="center"/>
    </xf>
    <xf numFmtId="177" fontId="0" fillId="10" borderId="40" xfId="0" applyNumberFormat="1" applyFill="1" applyBorder="1">
      <alignment vertical="center"/>
    </xf>
    <xf numFmtId="177" fontId="0" fillId="11" borderId="39" xfId="0" applyNumberFormat="1" applyFill="1" applyBorder="1">
      <alignment vertical="center"/>
    </xf>
    <xf numFmtId="177" fontId="0" fillId="11" borderId="40" xfId="0" applyNumberFormat="1" applyFill="1" applyBorder="1">
      <alignment vertical="center"/>
    </xf>
    <xf numFmtId="0" fontId="0" fillId="8" borderId="38" xfId="0" applyFill="1" applyBorder="1">
      <alignment vertical="center"/>
    </xf>
    <xf numFmtId="177" fontId="0" fillId="8" borderId="39" xfId="0" applyNumberFormat="1" applyFill="1" applyBorder="1">
      <alignment vertical="center"/>
    </xf>
    <xf numFmtId="0" fontId="0" fillId="8" borderId="31" xfId="0" applyFill="1" applyBorder="1">
      <alignment vertical="center"/>
    </xf>
    <xf numFmtId="177" fontId="0" fillId="8" borderId="40" xfId="0" applyNumberFormat="1" applyFill="1" applyBorder="1">
      <alignment vertical="center"/>
    </xf>
    <xf numFmtId="177" fontId="15" fillId="13" borderId="41" xfId="0" applyNumberFormat="1" applyFont="1" applyFill="1" applyBorder="1">
      <alignment vertical="center"/>
    </xf>
    <xf numFmtId="177" fontId="15" fillId="13" borderId="32" xfId="0" applyNumberFormat="1" applyFont="1" applyFill="1" applyBorder="1">
      <alignment vertical="center"/>
    </xf>
    <xf numFmtId="0" fontId="0" fillId="0" borderId="24" xfId="0" applyBorder="1">
      <alignment vertical="center"/>
    </xf>
    <xf numFmtId="0" fontId="0" fillId="0" borderId="42" xfId="0" applyBorder="1">
      <alignment vertical="center"/>
    </xf>
    <xf numFmtId="0" fontId="0" fillId="0" borderId="0" xfId="0" applyAlignment="1">
      <alignment horizontal="left" vertical="center" wrapText="1"/>
    </xf>
    <xf numFmtId="0" fontId="2" fillId="2" borderId="14" xfId="0" applyFont="1" applyFill="1" applyBorder="1" applyProtection="1">
      <alignment vertical="center"/>
      <protection locked="0"/>
    </xf>
    <xf numFmtId="0" fontId="9" fillId="0" borderId="0" xfId="2" applyAlignment="1">
      <alignment horizontal="center" vertical="center"/>
    </xf>
    <xf numFmtId="0" fontId="9" fillId="0" borderId="0" xfId="2" applyAlignment="1">
      <alignment horizontal="right"/>
    </xf>
    <xf numFmtId="0" fontId="40" fillId="0" borderId="14" xfId="0" applyFont="1" applyBorder="1" applyAlignment="1">
      <alignment horizontal="right" vertical="center"/>
    </xf>
    <xf numFmtId="0" fontId="40" fillId="0" borderId="0" xfId="0" applyFont="1">
      <alignment vertical="center"/>
    </xf>
    <xf numFmtId="0" fontId="19" fillId="0" borderId="0" xfId="0" applyFont="1" applyAlignment="1">
      <alignment vertical="center" wrapText="1"/>
    </xf>
    <xf numFmtId="0" fontId="3" fillId="0" borderId="0" xfId="0" applyFont="1" applyProtection="1">
      <alignment vertical="center"/>
      <protection hidden="1"/>
    </xf>
    <xf numFmtId="180" fontId="0" fillId="0" borderId="0" xfId="0" applyNumberFormat="1">
      <alignment vertical="center"/>
    </xf>
    <xf numFmtId="0" fontId="17" fillId="0" borderId="0" xfId="0" applyFont="1" applyProtection="1">
      <alignment vertical="center"/>
      <protection hidden="1"/>
    </xf>
    <xf numFmtId="0" fontId="0" fillId="0" borderId="0" xfId="0" applyProtection="1">
      <alignment vertical="center"/>
      <protection hidden="1"/>
    </xf>
    <xf numFmtId="180" fontId="0" fillId="0" borderId="0" xfId="1" applyNumberFormat="1" applyFont="1" applyFill="1" applyBorder="1">
      <alignment vertical="center"/>
    </xf>
    <xf numFmtId="0" fontId="9" fillId="0" borderId="0" xfId="2" applyAlignment="1" applyProtection="1">
      <alignment vertical="center"/>
      <protection hidden="1"/>
    </xf>
    <xf numFmtId="0" fontId="2" fillId="0" borderId="15" xfId="0" applyFont="1" applyBorder="1" applyAlignment="1" applyProtection="1">
      <alignment horizontal="center" vertical="center"/>
      <protection hidden="1"/>
    </xf>
    <xf numFmtId="0" fontId="2" fillId="0" borderId="12" xfId="0" applyFont="1" applyBorder="1" applyAlignment="1" applyProtection="1">
      <alignment horizontal="center" vertical="center"/>
      <protection hidden="1"/>
    </xf>
    <xf numFmtId="0" fontId="2" fillId="0" borderId="7" xfId="0" applyFont="1" applyBorder="1" applyAlignment="1" applyProtection="1">
      <alignment horizontal="center" vertical="center" shrinkToFit="1"/>
      <protection hidden="1"/>
    </xf>
    <xf numFmtId="0" fontId="2" fillId="0" borderId="15" xfId="0" applyFont="1" applyBorder="1" applyAlignment="1" applyProtection="1">
      <alignment horizontal="center" vertical="center" shrinkToFit="1"/>
      <protection hidden="1"/>
    </xf>
    <xf numFmtId="0" fontId="2" fillId="0" borderId="3" xfId="0" applyFont="1" applyBorder="1" applyAlignment="1" applyProtection="1">
      <alignment horizontal="center" vertical="center" shrinkToFit="1"/>
      <protection hidden="1"/>
    </xf>
    <xf numFmtId="0" fontId="2" fillId="0" borderId="3" xfId="0" applyFont="1" applyBorder="1" applyAlignment="1" applyProtection="1">
      <alignment horizontal="right" vertical="center"/>
      <protection hidden="1"/>
    </xf>
    <xf numFmtId="0" fontId="2" fillId="0" borderId="3" xfId="0" applyFont="1" applyBorder="1" applyAlignment="1" applyProtection="1">
      <alignment horizontal="center" vertical="center"/>
      <protection hidden="1"/>
    </xf>
    <xf numFmtId="0" fontId="2" fillId="4" borderId="16" xfId="0" applyFont="1" applyFill="1" applyBorder="1" applyAlignment="1" applyProtection="1">
      <alignment horizontal="left" vertical="center"/>
      <protection hidden="1"/>
    </xf>
    <xf numFmtId="0" fontId="2" fillId="3" borderId="16" xfId="0" applyFont="1" applyFill="1" applyBorder="1" applyAlignment="1" applyProtection="1">
      <alignment horizontal="left" vertical="center"/>
      <protection hidden="1"/>
    </xf>
    <xf numFmtId="0" fontId="2" fillId="0" borderId="4" xfId="0" applyFont="1" applyBorder="1" applyAlignment="1" applyProtection="1">
      <alignment horizontal="center" vertical="center"/>
      <protection hidden="1"/>
    </xf>
    <xf numFmtId="38" fontId="2" fillId="3" borderId="3" xfId="1" applyFont="1" applyFill="1" applyBorder="1" applyProtection="1">
      <alignment vertical="center"/>
      <protection hidden="1"/>
    </xf>
    <xf numFmtId="0" fontId="10" fillId="0" borderId="0" xfId="2" applyFont="1" applyProtection="1">
      <alignment vertical="center"/>
      <protection hidden="1"/>
    </xf>
    <xf numFmtId="0" fontId="45" fillId="0" borderId="0" xfId="0" applyFont="1">
      <alignment vertical="center"/>
    </xf>
    <xf numFmtId="0" fontId="0" fillId="14" borderId="1" xfId="0" applyFill="1" applyBorder="1">
      <alignment vertical="center"/>
    </xf>
    <xf numFmtId="0" fontId="50" fillId="0" borderId="0" xfId="0" applyFont="1">
      <alignment vertical="center"/>
    </xf>
    <xf numFmtId="0" fontId="51" fillId="0" borderId="0" xfId="0" applyFont="1">
      <alignment vertical="center"/>
    </xf>
    <xf numFmtId="38" fontId="2" fillId="0" borderId="1" xfId="1" applyFont="1" applyBorder="1" applyProtection="1">
      <alignment vertical="center"/>
      <protection locked="0"/>
    </xf>
    <xf numFmtId="38" fontId="2" fillId="2" borderId="14" xfId="1" applyFont="1" applyFill="1" applyBorder="1" applyProtection="1">
      <alignment vertical="center"/>
      <protection locked="0"/>
    </xf>
    <xf numFmtId="38" fontId="2" fillId="2" borderId="1" xfId="1" applyFont="1" applyFill="1" applyBorder="1" applyProtection="1">
      <alignment vertical="center"/>
      <protection locked="0"/>
    </xf>
    <xf numFmtId="38" fontId="5" fillId="2" borderId="1" xfId="1" applyFont="1" applyFill="1" applyBorder="1" applyProtection="1">
      <alignment vertical="center"/>
      <protection locked="0"/>
    </xf>
    <xf numFmtId="38" fontId="2" fillId="4" borderId="1" xfId="1" applyFont="1" applyFill="1" applyBorder="1" applyProtection="1">
      <alignment vertical="center"/>
      <protection locked="0"/>
    </xf>
    <xf numFmtId="38" fontId="2" fillId="3" borderId="1" xfId="1" applyFont="1" applyFill="1" applyBorder="1" applyProtection="1">
      <alignment vertical="center"/>
      <protection locked="0"/>
    </xf>
    <xf numFmtId="38" fontId="5" fillId="3" borderId="1" xfId="1" applyFont="1" applyFill="1" applyBorder="1" applyProtection="1">
      <alignment vertical="center"/>
      <protection locked="0"/>
    </xf>
    <xf numFmtId="38" fontId="5" fillId="4" borderId="1" xfId="1" applyFont="1" applyFill="1" applyBorder="1" applyProtection="1">
      <alignment vertical="center"/>
      <protection locked="0"/>
    </xf>
    <xf numFmtId="0" fontId="52" fillId="0" borderId="0" xfId="0" applyFont="1" applyProtection="1">
      <alignment vertical="center"/>
      <protection hidden="1"/>
    </xf>
    <xf numFmtId="0" fontId="2" fillId="0" borderId="13" xfId="0" applyFont="1" applyBorder="1" applyAlignment="1" applyProtection="1">
      <alignment horizontal="center" vertical="center"/>
      <protection hidden="1"/>
    </xf>
    <xf numFmtId="0" fontId="30" fillId="0" borderId="0" xfId="0" applyFont="1">
      <alignment vertical="center"/>
    </xf>
    <xf numFmtId="0" fontId="2" fillId="0" borderId="14" xfId="0" applyFont="1" applyBorder="1" applyAlignment="1" applyProtection="1">
      <alignment horizontal="right" vertical="center"/>
      <protection hidden="1"/>
    </xf>
    <xf numFmtId="0" fontId="0" fillId="0" borderId="31" xfId="0" applyBorder="1" applyProtection="1">
      <alignment vertical="center"/>
      <protection hidden="1"/>
    </xf>
    <xf numFmtId="38" fontId="0" fillId="0" borderId="32" xfId="1" applyFont="1" applyBorder="1" applyProtection="1">
      <alignment vertical="center"/>
      <protection hidden="1"/>
    </xf>
    <xf numFmtId="0" fontId="0" fillId="0" borderId="51" xfId="0" applyBorder="1" applyProtection="1">
      <alignment vertical="center"/>
      <protection hidden="1"/>
    </xf>
    <xf numFmtId="38" fontId="0" fillId="0" borderId="52" xfId="1" applyFont="1" applyBorder="1" applyProtection="1">
      <alignment vertical="center"/>
      <protection hidden="1"/>
    </xf>
    <xf numFmtId="0" fontId="0" fillId="0" borderId="25" xfId="0" applyBorder="1" applyProtection="1">
      <alignment vertical="center"/>
      <protection hidden="1"/>
    </xf>
    <xf numFmtId="38" fontId="0" fillId="0" borderId="53" xfId="1" applyFont="1" applyBorder="1" applyProtection="1">
      <alignment vertical="center"/>
      <protection hidden="1"/>
    </xf>
    <xf numFmtId="0" fontId="0" fillId="0" borderId="28" xfId="0" applyBorder="1" applyProtection="1">
      <alignment vertical="center"/>
      <protection hidden="1"/>
    </xf>
    <xf numFmtId="0" fontId="0" fillId="0" borderId="56" xfId="0" applyBorder="1" applyProtection="1">
      <alignment vertical="center"/>
      <protection hidden="1"/>
    </xf>
    <xf numFmtId="0" fontId="0" fillId="0" borderId="55" xfId="0" applyBorder="1" applyProtection="1">
      <alignment vertical="center"/>
      <protection hidden="1"/>
    </xf>
    <xf numFmtId="0" fontId="0" fillId="0" borderId="30" xfId="0" applyBorder="1" applyProtection="1">
      <alignment vertical="center"/>
      <protection hidden="1"/>
    </xf>
    <xf numFmtId="0" fontId="0" fillId="0" borderId="57" xfId="0" applyBorder="1" applyProtection="1">
      <alignment vertical="center"/>
      <protection hidden="1"/>
    </xf>
    <xf numFmtId="38" fontId="0" fillId="0" borderId="58" xfId="1" applyFont="1" applyBorder="1" applyProtection="1">
      <alignment vertical="center"/>
      <protection hidden="1"/>
    </xf>
    <xf numFmtId="0" fontId="0" fillId="0" borderId="59" xfId="0" applyBorder="1">
      <alignment vertical="center"/>
    </xf>
    <xf numFmtId="38" fontId="0" fillId="0" borderId="52" xfId="1" applyFont="1" applyBorder="1" applyAlignment="1">
      <alignment vertical="center"/>
    </xf>
    <xf numFmtId="0" fontId="2" fillId="4" borderId="14" xfId="0" applyFont="1" applyFill="1" applyBorder="1" applyAlignment="1" applyProtection="1">
      <alignment horizontal="center" vertical="center"/>
      <protection locked="0"/>
    </xf>
    <xf numFmtId="0" fontId="0" fillId="4" borderId="14" xfId="0" applyFill="1" applyBorder="1" applyAlignment="1" applyProtection="1">
      <alignment horizontal="center" vertical="center"/>
      <protection locked="0"/>
    </xf>
    <xf numFmtId="0" fontId="2" fillId="3" borderId="14"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18" fillId="0" borderId="0" xfId="0" applyFont="1" applyAlignment="1" applyProtection="1">
      <alignment horizontal="center" vertical="center"/>
      <protection hidden="1"/>
    </xf>
    <xf numFmtId="38" fontId="15" fillId="0" borderId="0" xfId="1" applyFont="1" applyBorder="1" applyProtection="1">
      <alignment vertical="center"/>
      <protection hidden="1"/>
    </xf>
    <xf numFmtId="0" fontId="15" fillId="0" borderId="0" xfId="0" applyFont="1" applyProtection="1">
      <alignment vertical="center"/>
      <protection hidden="1"/>
    </xf>
    <xf numFmtId="0" fontId="26" fillId="0" borderId="0" xfId="0" applyFont="1" applyProtection="1">
      <alignment vertical="center"/>
      <protection hidden="1"/>
    </xf>
    <xf numFmtId="2" fontId="15" fillId="0" borderId="0" xfId="0" applyNumberFormat="1" applyFont="1" applyProtection="1">
      <alignment vertical="center"/>
      <protection hidden="1"/>
    </xf>
    <xf numFmtId="38" fontId="14" fillId="0" borderId="0" xfId="1" applyFont="1" applyBorder="1" applyProtection="1">
      <alignment vertical="center"/>
      <protection hidden="1"/>
    </xf>
    <xf numFmtId="0" fontId="18" fillId="0" borderId="0" xfId="0" applyFont="1" applyProtection="1">
      <alignment vertical="center"/>
      <protection hidden="1"/>
    </xf>
    <xf numFmtId="0" fontId="44" fillId="0" borderId="0" xfId="0" applyFont="1" applyProtection="1">
      <alignment vertical="center"/>
      <protection hidden="1"/>
    </xf>
    <xf numFmtId="38" fontId="0" fillId="0" borderId="0" xfId="1" applyFont="1" applyProtection="1">
      <alignment vertical="center"/>
      <protection hidden="1"/>
    </xf>
    <xf numFmtId="2" fontId="0" fillId="0" borderId="0" xfId="0" applyNumberFormat="1" applyProtection="1">
      <alignment vertical="center"/>
      <protection hidden="1"/>
    </xf>
    <xf numFmtId="0" fontId="12" fillId="0" borderId="0" xfId="0" applyFont="1" applyProtection="1">
      <alignment vertical="center"/>
      <protection hidden="1"/>
    </xf>
    <xf numFmtId="183" fontId="0" fillId="0" borderId="0" xfId="0" applyNumberFormat="1" applyProtection="1">
      <alignment vertical="center"/>
      <protection hidden="1"/>
    </xf>
    <xf numFmtId="9" fontId="0" fillId="0" borderId="0" xfId="3" applyFont="1" applyFill="1" applyBorder="1" applyAlignment="1">
      <alignment horizontal="center" vertical="center"/>
    </xf>
    <xf numFmtId="0" fontId="2" fillId="3" borderId="1" xfId="0" applyFont="1" applyFill="1" applyBorder="1" applyProtection="1">
      <alignment vertical="center"/>
      <protection hidden="1"/>
    </xf>
    <xf numFmtId="0" fontId="0" fillId="0" borderId="1" xfId="0" applyBorder="1" applyAlignment="1" applyProtection="1">
      <alignment horizontal="center" vertical="center"/>
      <protection hidden="1"/>
    </xf>
    <xf numFmtId="179" fontId="0" fillId="5" borderId="1" xfId="0" applyNumberFormat="1" applyFill="1" applyBorder="1" applyAlignment="1" applyProtection="1">
      <alignment horizontal="center" vertical="center"/>
      <protection locked="0"/>
    </xf>
    <xf numFmtId="179" fontId="0" fillId="14" borderId="1" xfId="0" applyNumberFormat="1" applyFill="1" applyBorder="1" applyProtection="1">
      <alignment vertical="center"/>
      <protection locked="0"/>
    </xf>
    <xf numFmtId="9" fontId="0" fillId="5" borderId="1" xfId="3" applyFont="1" applyFill="1" applyBorder="1" applyProtection="1">
      <alignment vertical="center"/>
      <protection locked="0"/>
    </xf>
    <xf numFmtId="9" fontId="0" fillId="5" borderId="1" xfId="3" applyFont="1" applyFill="1" applyBorder="1" applyAlignment="1" applyProtection="1">
      <alignment horizontal="center" vertical="center"/>
      <protection locked="0"/>
    </xf>
    <xf numFmtId="0" fontId="0" fillId="0" borderId="0" xfId="0" applyAlignment="1" applyProtection="1">
      <alignment horizontal="center" vertical="center"/>
      <protection hidden="1"/>
    </xf>
    <xf numFmtId="0" fontId="28" fillId="0" borderId="0" xfId="2" applyFont="1" applyProtection="1">
      <alignment vertical="center"/>
      <protection hidden="1"/>
    </xf>
    <xf numFmtId="0" fontId="0" fillId="0" borderId="1" xfId="0" applyBorder="1" applyAlignment="1" applyProtection="1">
      <alignment horizontal="center" vertical="center" wrapText="1"/>
      <protection hidden="1"/>
    </xf>
    <xf numFmtId="0" fontId="9" fillId="0" borderId="0" xfId="2" applyProtection="1">
      <alignment vertical="center"/>
      <protection hidden="1"/>
    </xf>
    <xf numFmtId="0" fontId="38" fillId="0" borderId="0" xfId="0" applyFont="1" applyProtection="1">
      <alignment vertical="center"/>
      <protection hidden="1"/>
    </xf>
    <xf numFmtId="0" fontId="45" fillId="0" borderId="0" xfId="0" applyFont="1" applyProtection="1">
      <alignment vertical="center"/>
      <protection hidden="1"/>
    </xf>
    <xf numFmtId="0" fontId="0" fillId="14" borderId="1" xfId="0" applyFill="1" applyBorder="1" applyProtection="1">
      <alignment vertical="center"/>
      <protection hidden="1"/>
    </xf>
    <xf numFmtId="0" fontId="11" fillId="0" borderId="0" xfId="0" applyFont="1" applyProtection="1">
      <alignment vertical="center"/>
      <protection hidden="1"/>
    </xf>
    <xf numFmtId="0" fontId="26" fillId="0" borderId="1" xfId="0" applyFont="1" applyBorder="1" applyAlignment="1" applyProtection="1">
      <alignment horizontal="center" vertical="center"/>
      <protection hidden="1"/>
    </xf>
    <xf numFmtId="179" fontId="11" fillId="0" borderId="1" xfId="0" applyNumberFormat="1" applyFont="1" applyBorder="1" applyAlignment="1" applyProtection="1">
      <alignment horizontal="right" vertical="center"/>
      <protection hidden="1"/>
    </xf>
    <xf numFmtId="179" fontId="0" fillId="0" borderId="0" xfId="0" applyNumberFormat="1" applyAlignment="1" applyProtection="1">
      <alignment horizontal="right" vertical="center"/>
      <protection hidden="1"/>
    </xf>
    <xf numFmtId="179" fontId="0" fillId="0" borderId="0" xfId="0" applyNumberFormat="1" applyProtection="1">
      <alignment vertical="center"/>
      <protection hidden="1"/>
    </xf>
    <xf numFmtId="177" fontId="0" fillId="0" borderId="0" xfId="0" applyNumberFormat="1" applyProtection="1">
      <alignment vertical="center"/>
      <protection hidden="1"/>
    </xf>
    <xf numFmtId="0" fontId="16" fillId="0" borderId="0" xfId="0" applyFont="1" applyProtection="1">
      <alignment vertical="center"/>
      <protection hidden="1"/>
    </xf>
    <xf numFmtId="179" fontId="11" fillId="14" borderId="1" xfId="0" applyNumberFormat="1" applyFont="1" applyFill="1" applyBorder="1" applyProtection="1">
      <alignment vertical="center"/>
      <protection locked="0"/>
    </xf>
    <xf numFmtId="177" fontId="11" fillId="14" borderId="1" xfId="0" applyNumberFormat="1" applyFont="1" applyFill="1" applyBorder="1" applyProtection="1">
      <alignment vertical="center"/>
      <protection locked="0"/>
    </xf>
    <xf numFmtId="0" fontId="0" fillId="0" borderId="1" xfId="0" applyBorder="1" applyAlignment="1" applyProtection="1">
      <alignment horizontal="right" vertical="center"/>
      <protection hidden="1"/>
    </xf>
    <xf numFmtId="0" fontId="0" fillId="0" borderId="1" xfId="0" applyBorder="1" applyProtection="1">
      <alignment vertical="center"/>
      <protection hidden="1"/>
    </xf>
    <xf numFmtId="0" fontId="0" fillId="0" borderId="13" xfId="0" applyBorder="1" applyAlignment="1" applyProtection="1">
      <alignment horizontal="left" vertical="center"/>
      <protection hidden="1"/>
    </xf>
    <xf numFmtId="0" fontId="0" fillId="0" borderId="14" xfId="0" applyBorder="1" applyAlignment="1" applyProtection="1">
      <alignment horizontal="left" vertical="center"/>
      <protection hidden="1"/>
    </xf>
    <xf numFmtId="0" fontId="0" fillId="0" borderId="34" xfId="0" applyBorder="1" applyProtection="1">
      <alignment vertical="center"/>
      <protection hidden="1"/>
    </xf>
    <xf numFmtId="0" fontId="17" fillId="0" borderId="1" xfId="0" applyFont="1" applyBorder="1" applyAlignment="1" applyProtection="1">
      <alignment horizontal="center" vertical="center"/>
      <protection hidden="1"/>
    </xf>
    <xf numFmtId="0" fontId="0" fillId="0" borderId="0" xfId="0" applyAlignment="1" applyProtection="1">
      <alignment horizontal="left" vertical="center"/>
      <protection hidden="1"/>
    </xf>
    <xf numFmtId="0" fontId="42" fillId="0" borderId="1" xfId="0" applyFont="1" applyBorder="1" applyProtection="1">
      <alignment vertical="center"/>
      <protection hidden="1"/>
    </xf>
    <xf numFmtId="0" fontId="43" fillId="0" borderId="47" xfId="0" applyFont="1" applyBorder="1" applyProtection="1">
      <alignment vertical="center"/>
      <protection hidden="1"/>
    </xf>
    <xf numFmtId="0" fontId="56" fillId="4" borderId="14" xfId="0" applyFont="1" applyFill="1" applyBorder="1" applyAlignment="1" applyProtection="1">
      <alignment horizontal="left" vertical="center"/>
      <protection hidden="1"/>
    </xf>
    <xf numFmtId="0" fontId="56" fillId="3" borderId="14" xfId="0" applyFont="1" applyFill="1" applyBorder="1" applyAlignment="1" applyProtection="1">
      <alignment horizontal="left" vertical="center"/>
      <protection hidden="1"/>
    </xf>
    <xf numFmtId="0" fontId="65" fillId="0" borderId="0" xfId="0" applyFont="1" applyProtection="1">
      <alignment vertical="center"/>
      <protection hidden="1"/>
    </xf>
    <xf numFmtId="38" fontId="2" fillId="2" borderId="1" xfId="1" applyFont="1" applyFill="1" applyBorder="1" applyProtection="1">
      <alignment vertical="center"/>
    </xf>
    <xf numFmtId="0" fontId="2" fillId="0" borderId="2" xfId="0" applyFont="1" applyBorder="1" applyAlignment="1" applyProtection="1">
      <alignment horizontal="center" vertical="center"/>
      <protection hidden="1"/>
    </xf>
    <xf numFmtId="0" fontId="27" fillId="0" borderId="0" xfId="0" applyFont="1">
      <alignment vertical="center"/>
    </xf>
    <xf numFmtId="0" fontId="2" fillId="0" borderId="49" xfId="0" applyFont="1" applyBorder="1" applyAlignment="1" applyProtection="1">
      <alignment horizontal="center" vertical="center"/>
      <protection hidden="1"/>
    </xf>
    <xf numFmtId="0" fontId="2" fillId="0" borderId="62" xfId="0" applyFont="1" applyBorder="1" applyAlignment="1" applyProtection="1">
      <alignment horizontal="center" vertical="center"/>
      <protection hidden="1"/>
    </xf>
    <xf numFmtId="0" fontId="2" fillId="0" borderId="63" xfId="0" applyFont="1" applyBorder="1" applyAlignment="1" applyProtection="1">
      <alignment horizontal="center" vertical="center"/>
      <protection hidden="1"/>
    </xf>
    <xf numFmtId="0" fontId="7" fillId="0" borderId="65" xfId="0" applyFont="1" applyBorder="1" applyAlignment="1" applyProtection="1">
      <alignment horizontal="center" vertical="center"/>
      <protection hidden="1"/>
    </xf>
    <xf numFmtId="0" fontId="2" fillId="0" borderId="66" xfId="0" applyFont="1" applyBorder="1" applyAlignment="1" applyProtection="1">
      <alignment horizontal="center" vertical="center" shrinkToFit="1"/>
      <protection hidden="1"/>
    </xf>
    <xf numFmtId="0" fontId="2" fillId="0" borderId="67" xfId="0" applyFont="1" applyBorder="1" applyAlignment="1" applyProtection="1">
      <alignment horizontal="center" vertical="center" shrinkToFit="1"/>
      <protection hidden="1"/>
    </xf>
    <xf numFmtId="0" fontId="7" fillId="0" borderId="70" xfId="0" applyFont="1" applyBorder="1" applyAlignment="1" applyProtection="1">
      <alignment horizontal="center" vertical="center"/>
      <protection hidden="1"/>
    </xf>
    <xf numFmtId="0" fontId="2" fillId="3" borderId="71" xfId="0" applyFont="1" applyFill="1" applyBorder="1" applyAlignment="1" applyProtection="1">
      <alignment horizontal="center" vertical="center" shrinkToFit="1"/>
      <protection hidden="1"/>
    </xf>
    <xf numFmtId="0" fontId="2" fillId="2" borderId="72" xfId="0" applyFont="1" applyFill="1" applyBorder="1" applyAlignment="1" applyProtection="1">
      <alignment horizontal="center" vertical="center" shrinkToFit="1"/>
      <protection hidden="1"/>
    </xf>
    <xf numFmtId="0" fontId="7" fillId="0" borderId="44" xfId="0" applyFont="1" applyBorder="1" applyAlignment="1" applyProtection="1">
      <alignment horizontal="center" vertical="center"/>
      <protection hidden="1"/>
    </xf>
    <xf numFmtId="0" fontId="2" fillId="0" borderId="1" xfId="0" applyFont="1" applyBorder="1" applyAlignment="1" applyProtection="1">
      <alignment horizontal="center" vertical="center" shrinkToFit="1"/>
      <protection hidden="1"/>
    </xf>
    <xf numFmtId="0" fontId="7" fillId="0" borderId="73" xfId="0" applyFont="1" applyBorder="1" applyAlignment="1" applyProtection="1">
      <alignment horizontal="center" vertical="center"/>
      <protection hidden="1"/>
    </xf>
    <xf numFmtId="0" fontId="2" fillId="5" borderId="72" xfId="0" applyFont="1" applyFill="1" applyBorder="1" applyAlignment="1" applyProtection="1">
      <alignment horizontal="right" vertical="center" shrinkToFit="1"/>
      <protection locked="0"/>
    </xf>
    <xf numFmtId="0" fontId="2" fillId="2" borderId="67" xfId="0" applyFont="1" applyFill="1" applyBorder="1" applyAlignment="1" applyProtection="1">
      <alignment horizontal="center" vertical="center" shrinkToFit="1"/>
      <protection hidden="1"/>
    </xf>
    <xf numFmtId="0" fontId="2" fillId="3" borderId="1" xfId="0" applyFont="1" applyFill="1" applyBorder="1" applyAlignment="1" applyProtection="1">
      <alignment horizontal="center" vertical="center" shrinkToFit="1"/>
      <protection hidden="1"/>
    </xf>
    <xf numFmtId="0" fontId="2" fillId="3" borderId="67" xfId="0" applyFont="1" applyFill="1" applyBorder="1" applyAlignment="1" applyProtection="1">
      <alignment horizontal="center" vertical="center" shrinkToFit="1"/>
      <protection hidden="1"/>
    </xf>
    <xf numFmtId="0" fontId="2" fillId="0" borderId="12" xfId="0" applyFont="1" applyBorder="1" applyAlignment="1" applyProtection="1">
      <alignment vertical="center" shrinkToFit="1"/>
      <protection hidden="1"/>
    </xf>
    <xf numFmtId="0" fontId="2" fillId="0" borderId="64" xfId="0" applyFont="1" applyBorder="1" applyAlignment="1" applyProtection="1">
      <alignment horizontal="center" vertical="center"/>
      <protection hidden="1"/>
    </xf>
    <xf numFmtId="38" fontId="0" fillId="0" borderId="0" xfId="1" applyFont="1" applyBorder="1" applyProtection="1">
      <alignment vertical="center"/>
      <protection hidden="1"/>
    </xf>
    <xf numFmtId="38" fontId="0" fillId="0" borderId="0" xfId="1" applyFont="1" applyBorder="1" applyAlignment="1">
      <alignment vertical="center"/>
    </xf>
    <xf numFmtId="38" fontId="0" fillId="0" borderId="0" xfId="0" applyNumberFormat="1" applyProtection="1">
      <alignment vertical="center"/>
      <protection hidden="1"/>
    </xf>
    <xf numFmtId="178" fontId="0" fillId="0" borderId="0" xfId="3" applyNumberFormat="1" applyFont="1" applyBorder="1" applyProtection="1">
      <alignment vertical="center"/>
      <protection hidden="1"/>
    </xf>
    <xf numFmtId="0" fontId="67" fillId="0" borderId="0" xfId="0" applyFont="1" applyProtection="1">
      <alignment vertical="center"/>
      <protection hidden="1"/>
    </xf>
    <xf numFmtId="49" fontId="2" fillId="0" borderId="0" xfId="0" applyNumberFormat="1" applyFont="1" applyAlignment="1" applyProtection="1">
      <alignment horizontal="right" vertical="center" wrapText="1"/>
      <protection hidden="1"/>
    </xf>
    <xf numFmtId="0" fontId="2" fillId="0" borderId="0" xfId="0" applyFont="1" applyAlignment="1" applyProtection="1">
      <alignment vertical="center" shrinkToFit="1"/>
      <protection hidden="1"/>
    </xf>
    <xf numFmtId="49" fontId="2" fillId="0" borderId="1" xfId="0" applyNumberFormat="1" applyFont="1" applyBorder="1" applyAlignment="1" applyProtection="1">
      <alignment horizontal="right" vertical="center" wrapText="1"/>
      <protection hidden="1"/>
    </xf>
    <xf numFmtId="0" fontId="2" fillId="0" borderId="1" xfId="0" applyFont="1" applyBorder="1" applyAlignment="1" applyProtection="1">
      <alignment vertical="center" shrinkToFit="1"/>
      <protection hidden="1"/>
    </xf>
    <xf numFmtId="0" fontId="9" fillId="0" borderId="0" xfId="2" applyFill="1" applyAlignment="1">
      <alignment vertical="center"/>
    </xf>
    <xf numFmtId="177" fontId="0" fillId="0" borderId="0" xfId="0" applyNumberFormat="1" applyAlignment="1" applyProtection="1">
      <alignment horizontal="center" vertical="center" shrinkToFit="1"/>
      <protection hidden="1"/>
    </xf>
    <xf numFmtId="0" fontId="2" fillId="3" borderId="72" xfId="0" applyFont="1" applyFill="1" applyBorder="1" applyAlignment="1" applyProtection="1">
      <alignment horizontal="center" vertical="center" shrinkToFit="1"/>
      <protection hidden="1"/>
    </xf>
    <xf numFmtId="0" fontId="7" fillId="0" borderId="81" xfId="0" applyFont="1" applyBorder="1" applyAlignment="1" applyProtection="1">
      <alignment horizontal="center" vertical="center"/>
      <protection hidden="1"/>
    </xf>
    <xf numFmtId="0" fontId="2" fillId="0" borderId="67" xfId="0" applyFont="1" applyBorder="1" applyAlignment="1" applyProtection="1">
      <alignment vertical="center" shrinkToFit="1"/>
      <protection hidden="1"/>
    </xf>
    <xf numFmtId="0" fontId="2" fillId="0" borderId="72" xfId="0" applyFont="1" applyBorder="1" applyAlignment="1" applyProtection="1">
      <alignment vertical="center" shrinkToFit="1"/>
      <protection hidden="1"/>
    </xf>
    <xf numFmtId="0" fontId="68" fillId="0" borderId="0" xfId="0" applyFont="1" applyProtection="1">
      <alignment vertical="center"/>
      <protection hidden="1"/>
    </xf>
    <xf numFmtId="179" fontId="69" fillId="5" borderId="1" xfId="0" applyNumberFormat="1" applyFont="1" applyFill="1" applyBorder="1" applyAlignment="1" applyProtection="1">
      <alignment horizontal="center" vertical="center"/>
      <protection locked="0"/>
    </xf>
    <xf numFmtId="38" fontId="0" fillId="0" borderId="83" xfId="1" applyFont="1" applyBorder="1">
      <alignment vertical="center"/>
    </xf>
    <xf numFmtId="0" fontId="0" fillId="0" borderId="84" xfId="0" applyBorder="1">
      <alignment vertical="center"/>
    </xf>
    <xf numFmtId="38" fontId="0" fillId="0" borderId="86" xfId="1" applyFont="1" applyBorder="1">
      <alignment vertical="center"/>
    </xf>
    <xf numFmtId="0" fontId="0" fillId="0" borderId="85" xfId="0" applyBorder="1">
      <alignment vertical="center"/>
    </xf>
    <xf numFmtId="0" fontId="11" fillId="0" borderId="0" xfId="0" applyFont="1" applyAlignment="1">
      <alignment horizontal="center" vertical="center"/>
    </xf>
    <xf numFmtId="184" fontId="2" fillId="5" borderId="1" xfId="0" applyNumberFormat="1" applyFont="1" applyFill="1" applyBorder="1" applyAlignment="1" applyProtection="1">
      <alignment vertical="center" shrinkToFit="1"/>
      <protection hidden="1"/>
    </xf>
    <xf numFmtId="185" fontId="2" fillId="5" borderId="1" xfId="0" applyNumberFormat="1" applyFont="1" applyFill="1" applyBorder="1" applyAlignment="1" applyProtection="1">
      <alignment vertical="center" shrinkToFit="1"/>
      <protection hidden="1"/>
    </xf>
    <xf numFmtId="177" fontId="2" fillId="5" borderId="1" xfId="0" applyNumberFormat="1" applyFont="1" applyFill="1" applyBorder="1" applyAlignment="1" applyProtection="1">
      <alignment vertical="center" shrinkToFit="1"/>
      <protection hidden="1"/>
    </xf>
    <xf numFmtId="38" fontId="72" fillId="0" borderId="0" xfId="1" applyFont="1" applyProtection="1">
      <alignment vertical="center"/>
      <protection hidden="1"/>
    </xf>
    <xf numFmtId="182" fontId="39" fillId="0" borderId="0" xfId="0" applyNumberFormat="1" applyFont="1" applyProtection="1">
      <alignment vertical="center"/>
      <protection hidden="1"/>
    </xf>
    <xf numFmtId="0" fontId="9" fillId="0" borderId="0" xfId="2" applyFill="1">
      <alignment vertical="center"/>
    </xf>
    <xf numFmtId="176" fontId="5" fillId="3" borderId="6" xfId="1" applyNumberFormat="1" applyFont="1" applyFill="1" applyBorder="1" applyProtection="1">
      <alignment vertical="center"/>
      <protection hidden="1"/>
    </xf>
    <xf numFmtId="0" fontId="0" fillId="0" borderId="0" xfId="0" applyAlignment="1">
      <alignment horizontal="left" vertical="center"/>
    </xf>
    <xf numFmtId="0" fontId="9" fillId="0" borderId="0" xfId="2" applyFill="1" applyAlignment="1">
      <alignment horizontal="left" vertical="center"/>
    </xf>
    <xf numFmtId="0" fontId="2" fillId="0" borderId="1" xfId="0" applyFont="1" applyBorder="1" applyAlignment="1" applyProtection="1">
      <alignment horizontal="center" vertical="center" textRotation="255"/>
      <protection hidden="1"/>
    </xf>
    <xf numFmtId="0" fontId="2" fillId="0" borderId="15" xfId="0" applyFont="1" applyBorder="1" applyAlignment="1" applyProtection="1">
      <alignment horizontal="center" vertical="center" textRotation="255"/>
      <protection hidden="1"/>
    </xf>
    <xf numFmtId="0" fontId="2" fillId="0" borderId="22" xfId="0" applyFont="1" applyBorder="1" applyAlignment="1" applyProtection="1">
      <alignment horizontal="center" vertical="center" textRotation="255"/>
      <protection hidden="1"/>
    </xf>
    <xf numFmtId="182" fontId="0" fillId="0" borderId="0" xfId="0" applyNumberFormat="1" applyProtection="1">
      <alignment vertical="center"/>
      <protection hidden="1"/>
    </xf>
    <xf numFmtId="38" fontId="69" fillId="5" borderId="1" xfId="1" applyFont="1" applyFill="1" applyBorder="1" applyProtection="1">
      <alignment vertical="center"/>
      <protection locked="0"/>
    </xf>
    <xf numFmtId="38" fontId="69" fillId="5" borderId="2" xfId="1" applyFont="1" applyFill="1" applyBorder="1" applyProtection="1">
      <alignment vertical="center"/>
      <protection locked="0"/>
    </xf>
    <xf numFmtId="0" fontId="69" fillId="5" borderId="1" xfId="0" applyFont="1" applyFill="1" applyBorder="1" applyProtection="1">
      <alignment vertical="center"/>
      <protection locked="0"/>
    </xf>
    <xf numFmtId="0" fontId="69" fillId="5" borderId="2" xfId="0" applyFont="1" applyFill="1" applyBorder="1" applyProtection="1">
      <alignment vertical="center"/>
      <protection locked="0"/>
    </xf>
    <xf numFmtId="0" fontId="76" fillId="5" borderId="14" xfId="0" applyFont="1" applyFill="1" applyBorder="1" applyAlignment="1" applyProtection="1">
      <alignment horizontal="center" vertical="center"/>
      <protection locked="0"/>
    </xf>
    <xf numFmtId="0" fontId="76" fillId="5" borderId="14" xfId="0" applyFont="1" applyFill="1" applyBorder="1" applyAlignment="1" applyProtection="1">
      <alignment horizontal="right" vertical="center"/>
      <protection locked="0"/>
    </xf>
    <xf numFmtId="0" fontId="76" fillId="5" borderId="1" xfId="0" applyFont="1" applyFill="1" applyBorder="1" applyAlignment="1" applyProtection="1">
      <alignment horizontal="center" vertical="center"/>
      <protection locked="0"/>
    </xf>
    <xf numFmtId="0" fontId="76" fillId="5" borderId="1" xfId="0" applyFont="1" applyFill="1" applyBorder="1" applyAlignment="1" applyProtection="1">
      <alignment horizontal="right" vertical="center"/>
      <protection locked="0"/>
    </xf>
    <xf numFmtId="179" fontId="69" fillId="14" borderId="1" xfId="0" applyNumberFormat="1" applyFont="1" applyFill="1" applyBorder="1" applyProtection="1">
      <alignment vertical="center"/>
      <protection locked="0"/>
    </xf>
    <xf numFmtId="0" fontId="2" fillId="0" borderId="16" xfId="0" applyFont="1" applyBorder="1" applyAlignment="1" applyProtection="1">
      <alignment horizontal="center" vertical="center"/>
      <protection hidden="1"/>
    </xf>
    <xf numFmtId="0" fontId="2" fillId="0" borderId="13" xfId="0" applyFont="1" applyBorder="1" applyAlignment="1" applyProtection="1">
      <alignment horizontal="center" vertical="center" textRotation="255"/>
      <protection hidden="1"/>
    </xf>
    <xf numFmtId="0" fontId="2" fillId="4" borderId="1" xfId="0" applyFont="1" applyFill="1" applyBorder="1" applyAlignment="1" applyProtection="1">
      <alignment horizontal="left" vertical="center"/>
      <protection hidden="1"/>
    </xf>
    <xf numFmtId="178" fontId="2" fillId="5" borderId="1" xfId="3" applyNumberFormat="1" applyFont="1" applyFill="1" applyBorder="1" applyAlignment="1" applyProtection="1">
      <alignment horizontal="left" vertical="center"/>
      <protection hidden="1"/>
    </xf>
    <xf numFmtId="0" fontId="9" fillId="0" borderId="16" xfId="2" applyBorder="1" applyAlignment="1">
      <alignment horizontal="left" vertical="center"/>
    </xf>
    <xf numFmtId="0" fontId="9" fillId="0" borderId="14" xfId="2" applyBorder="1" applyAlignment="1">
      <alignment horizontal="left" vertical="center"/>
    </xf>
    <xf numFmtId="0" fontId="2" fillId="0" borderId="14" xfId="0" applyFont="1" applyBorder="1" applyProtection="1">
      <alignment vertical="center"/>
      <protection hidden="1"/>
    </xf>
    <xf numFmtId="176" fontId="2" fillId="3" borderId="11" xfId="1" applyNumberFormat="1" applyFont="1" applyFill="1" applyBorder="1" applyProtection="1">
      <alignment vertical="center"/>
      <protection hidden="1"/>
    </xf>
    <xf numFmtId="0" fontId="2" fillId="3" borderId="18" xfId="0" applyFont="1" applyFill="1" applyBorder="1" applyAlignment="1" applyProtection="1">
      <alignment horizontal="center" vertical="center" textRotation="255"/>
      <protection hidden="1"/>
    </xf>
    <xf numFmtId="38" fontId="16" fillId="0" borderId="0" xfId="1" applyFont="1" applyProtection="1">
      <alignment vertical="center"/>
      <protection hidden="1"/>
    </xf>
    <xf numFmtId="0" fontId="16" fillId="0" borderId="0" xfId="0" applyFont="1" applyAlignment="1" applyProtection="1">
      <alignment horizontal="right" vertical="center"/>
      <protection hidden="1"/>
    </xf>
    <xf numFmtId="0" fontId="78" fillId="0" borderId="0" xfId="0" applyFont="1" applyAlignment="1" applyProtection="1">
      <alignment horizontal="right" vertical="center"/>
      <protection hidden="1"/>
    </xf>
    <xf numFmtId="182" fontId="70" fillId="0" borderId="1" xfId="0" applyNumberFormat="1" applyFont="1" applyBorder="1" applyProtection="1">
      <alignment vertical="center"/>
      <protection hidden="1"/>
    </xf>
    <xf numFmtId="182" fontId="0" fillId="14" borderId="1" xfId="0" applyNumberFormat="1" applyFill="1" applyBorder="1" applyProtection="1">
      <alignment vertical="center"/>
      <protection locked="0" hidden="1"/>
    </xf>
    <xf numFmtId="0" fontId="9" fillId="0" borderId="0" xfId="2" applyFill="1" applyAlignment="1" applyProtection="1">
      <alignment horizontal="left" vertical="center"/>
      <protection hidden="1"/>
    </xf>
    <xf numFmtId="0" fontId="9" fillId="0" borderId="0" xfId="2" applyFill="1" applyAlignment="1" applyProtection="1">
      <alignment horizontal="right" vertical="center"/>
      <protection hidden="1"/>
    </xf>
    <xf numFmtId="183" fontId="16" fillId="0" borderId="0" xfId="0" applyNumberFormat="1" applyFont="1" applyProtection="1">
      <alignment vertical="center"/>
      <protection hidden="1"/>
    </xf>
    <xf numFmtId="38" fontId="78" fillId="0" borderId="0" xfId="1" applyFont="1" applyProtection="1">
      <alignment vertical="center"/>
      <protection hidden="1"/>
    </xf>
    <xf numFmtId="181" fontId="0" fillId="0" borderId="0" xfId="0" applyNumberFormat="1" applyAlignment="1" applyProtection="1">
      <alignment horizontal="center" vertical="center"/>
      <protection hidden="1"/>
    </xf>
    <xf numFmtId="182" fontId="27" fillId="14" borderId="1" xfId="0" applyNumberFormat="1" applyFont="1" applyFill="1" applyBorder="1" applyAlignment="1" applyProtection="1">
      <alignment horizontal="center" vertical="center"/>
      <protection locked="0" hidden="1"/>
    </xf>
    <xf numFmtId="0" fontId="72" fillId="0" borderId="0" xfId="0" applyFont="1" applyProtection="1">
      <alignment vertical="center"/>
      <protection hidden="1"/>
    </xf>
    <xf numFmtId="182" fontId="11" fillId="0" borderId="0" xfId="0" applyNumberFormat="1" applyFont="1" applyProtection="1">
      <alignment vertical="center"/>
      <protection hidden="1"/>
    </xf>
    <xf numFmtId="181" fontId="11" fillId="0" borderId="0" xfId="0" applyNumberFormat="1" applyFont="1" applyAlignment="1" applyProtection="1">
      <alignment horizontal="center" vertical="center"/>
      <protection hidden="1"/>
    </xf>
    <xf numFmtId="0" fontId="11" fillId="0" borderId="13" xfId="0" applyFont="1" applyBorder="1" applyAlignment="1" applyProtection="1">
      <alignment horizontal="center" vertical="center"/>
      <protection hidden="1"/>
    </xf>
    <xf numFmtId="0" fontId="0" fillId="0" borderId="14" xfId="0" applyBorder="1" applyAlignment="1" applyProtection="1">
      <alignment horizontal="center" vertical="center"/>
      <protection hidden="1"/>
    </xf>
    <xf numFmtId="0" fontId="12" fillId="0" borderId="1" xfId="0" applyFont="1" applyBorder="1" applyAlignment="1" applyProtection="1">
      <alignment horizontal="right" vertical="center"/>
      <protection hidden="1"/>
    </xf>
    <xf numFmtId="0" fontId="12" fillId="0" borderId="13" xfId="0" applyFont="1" applyBorder="1" applyAlignment="1" applyProtection="1">
      <alignment horizontal="center" vertical="center"/>
      <protection hidden="1"/>
    </xf>
    <xf numFmtId="0" fontId="31" fillId="0" borderId="0" xfId="0" applyFont="1" applyProtection="1">
      <alignment vertical="center"/>
      <protection hidden="1"/>
    </xf>
    <xf numFmtId="0" fontId="82" fillId="0" borderId="0" xfId="0" applyFont="1" applyProtection="1">
      <alignment vertical="center"/>
      <protection hidden="1"/>
    </xf>
    <xf numFmtId="177" fontId="0" fillId="0" borderId="1" xfId="0" applyNumberFormat="1" applyBorder="1">
      <alignment vertical="center"/>
    </xf>
    <xf numFmtId="38" fontId="26" fillId="0" borderId="14" xfId="1" applyFont="1" applyBorder="1">
      <alignment vertical="center"/>
    </xf>
    <xf numFmtId="38" fontId="26" fillId="0" borderId="1" xfId="1" applyFont="1" applyBorder="1">
      <alignment vertical="center"/>
    </xf>
    <xf numFmtId="0" fontId="26" fillId="0" borderId="1" xfId="0" applyFont="1" applyBorder="1">
      <alignment vertical="center"/>
    </xf>
    <xf numFmtId="0" fontId="9" fillId="0" borderId="0" xfId="2" applyAlignment="1" applyProtection="1">
      <alignment horizontal="center" vertical="center"/>
      <protection hidden="1"/>
    </xf>
    <xf numFmtId="0" fontId="83" fillId="5" borderId="14" xfId="0" applyFont="1" applyFill="1" applyBorder="1" applyAlignment="1" applyProtection="1">
      <alignment horizontal="center" vertical="center"/>
      <protection locked="0"/>
    </xf>
    <xf numFmtId="0" fontId="83" fillId="5" borderId="1" xfId="0" applyFont="1" applyFill="1" applyBorder="1" applyAlignment="1" applyProtection="1">
      <alignment horizontal="center" vertical="center"/>
      <protection locked="0"/>
    </xf>
    <xf numFmtId="0" fontId="83" fillId="5" borderId="1" xfId="0" applyFont="1" applyFill="1" applyBorder="1" applyAlignment="1" applyProtection="1">
      <alignment horizontal="right" vertical="center"/>
      <protection locked="0"/>
    </xf>
    <xf numFmtId="0" fontId="83" fillId="14" borderId="14" xfId="0" applyFont="1" applyFill="1" applyBorder="1" applyAlignment="1" applyProtection="1">
      <alignment horizontal="center" vertical="center"/>
      <protection locked="0"/>
    </xf>
    <xf numFmtId="0" fontId="83" fillId="14" borderId="14" xfId="0" applyFont="1" applyFill="1" applyBorder="1" applyAlignment="1" applyProtection="1">
      <alignment horizontal="right" vertical="center"/>
      <protection locked="0"/>
    </xf>
    <xf numFmtId="0" fontId="83" fillId="14" borderId="1" xfId="0" applyFont="1" applyFill="1" applyBorder="1" applyAlignment="1" applyProtection="1">
      <alignment horizontal="center" vertical="center"/>
      <protection locked="0"/>
    </xf>
    <xf numFmtId="0" fontId="83" fillId="14" borderId="1" xfId="0" applyFont="1" applyFill="1" applyBorder="1" applyProtection="1">
      <alignment vertical="center"/>
      <protection locked="0"/>
    </xf>
    <xf numFmtId="0" fontId="83" fillId="5" borderId="1" xfId="0" applyFont="1" applyFill="1" applyBorder="1" applyProtection="1">
      <alignment vertical="center"/>
      <protection locked="0"/>
    </xf>
    <xf numFmtId="0" fontId="76" fillId="14" borderId="1" xfId="0" applyFont="1" applyFill="1" applyBorder="1" applyAlignment="1" applyProtection="1">
      <alignment horizontal="center" vertical="center"/>
      <protection locked="0"/>
    </xf>
    <xf numFmtId="0" fontId="83" fillId="14" borderId="1" xfId="0" applyFont="1" applyFill="1" applyBorder="1" applyAlignment="1" applyProtection="1">
      <alignment horizontal="right" vertical="center"/>
      <protection locked="0"/>
    </xf>
    <xf numFmtId="0" fontId="76" fillId="14" borderId="1" xfId="0" applyFont="1" applyFill="1" applyBorder="1" applyAlignment="1" applyProtection="1">
      <alignment horizontal="right" vertical="center"/>
      <protection locked="0"/>
    </xf>
    <xf numFmtId="0" fontId="76" fillId="14" borderId="1" xfId="0" applyFont="1" applyFill="1" applyBorder="1" applyAlignment="1" applyProtection="1">
      <alignment horizontal="center" vertical="center" shrinkToFit="1"/>
      <protection locked="0"/>
    </xf>
    <xf numFmtId="0" fontId="83" fillId="14" borderId="2" xfId="0" applyFont="1" applyFill="1" applyBorder="1" applyProtection="1">
      <alignment vertical="center"/>
      <protection locked="0"/>
    </xf>
    <xf numFmtId="0" fontId="83" fillId="14" borderId="2" xfId="0" applyFont="1" applyFill="1" applyBorder="1" applyAlignment="1" applyProtection="1">
      <alignment horizontal="center" vertical="center"/>
      <protection locked="0"/>
    </xf>
    <xf numFmtId="0" fontId="83" fillId="14" borderId="12" xfId="0" applyFont="1" applyFill="1" applyBorder="1" applyProtection="1">
      <alignment vertical="center"/>
      <protection locked="0"/>
    </xf>
    <xf numFmtId="0" fontId="2" fillId="0" borderId="6" xfId="0" applyFont="1" applyBorder="1" applyAlignment="1" applyProtection="1">
      <alignment horizontal="right" vertical="top"/>
      <protection hidden="1"/>
    </xf>
    <xf numFmtId="0" fontId="9" fillId="0" borderId="0" xfId="2" applyAlignment="1" applyProtection="1">
      <alignment horizontal="right" vertical="center"/>
      <protection hidden="1"/>
    </xf>
    <xf numFmtId="0" fontId="9" fillId="0" borderId="0" xfId="2" applyAlignment="1" applyProtection="1">
      <alignment horizontal="left" vertical="center"/>
      <protection hidden="1"/>
    </xf>
    <xf numFmtId="0" fontId="2" fillId="0" borderId="14" xfId="0" applyFont="1" applyBorder="1" applyAlignment="1" applyProtection="1">
      <alignment horizontal="center" vertical="center"/>
      <protection hidden="1"/>
    </xf>
    <xf numFmtId="0" fontId="7" fillId="0" borderId="43" xfId="0" applyFont="1" applyBorder="1" applyAlignment="1" applyProtection="1">
      <alignment horizontal="center" vertical="center"/>
      <protection hidden="1"/>
    </xf>
    <xf numFmtId="0" fontId="9" fillId="0" borderId="15" xfId="2" applyBorder="1" applyAlignment="1" applyProtection="1">
      <alignment horizontal="center" vertical="center"/>
      <protection hidden="1"/>
    </xf>
    <xf numFmtId="0" fontId="7" fillId="0" borderId="45" xfId="0" applyFont="1" applyBorder="1" applyAlignment="1" applyProtection="1">
      <alignment horizontal="center" vertical="center"/>
      <protection hidden="1"/>
    </xf>
    <xf numFmtId="0" fontId="7" fillId="0" borderId="46" xfId="0" applyFont="1" applyBorder="1" applyAlignment="1" applyProtection="1">
      <alignment horizontal="center" vertical="center"/>
      <protection hidden="1"/>
    </xf>
    <xf numFmtId="0" fontId="2" fillId="0" borderId="6" xfId="0" applyFont="1" applyBorder="1" applyAlignment="1" applyProtection="1">
      <alignment horizontal="center" vertical="center"/>
      <protection hidden="1"/>
    </xf>
    <xf numFmtId="0" fontId="2" fillId="0" borderId="6" xfId="0" applyFont="1" applyBorder="1" applyAlignment="1" applyProtection="1">
      <alignment vertical="center" textRotation="255"/>
      <protection hidden="1"/>
    </xf>
    <xf numFmtId="9" fontId="58" fillId="9" borderId="34" xfId="0" applyNumberFormat="1" applyFont="1" applyFill="1" applyBorder="1" applyAlignment="1" applyProtection="1">
      <alignment horizontal="right" vertical="center"/>
      <protection locked="0"/>
    </xf>
    <xf numFmtId="0" fontId="2" fillId="4" borderId="1" xfId="0" applyFont="1" applyFill="1" applyBorder="1" applyProtection="1">
      <alignment vertical="center"/>
      <protection hidden="1"/>
    </xf>
    <xf numFmtId="0" fontId="2" fillId="3" borderId="2" xfId="0" applyFont="1" applyFill="1" applyBorder="1" applyProtection="1">
      <alignment vertical="center"/>
      <protection hidden="1"/>
    </xf>
    <xf numFmtId="38" fontId="5" fillId="4" borderId="2" xfId="1" applyFont="1" applyFill="1" applyBorder="1" applyProtection="1">
      <alignment vertical="center"/>
      <protection hidden="1"/>
    </xf>
    <xf numFmtId="38" fontId="2" fillId="4" borderId="2" xfId="1" applyFont="1" applyFill="1" applyBorder="1" applyProtection="1">
      <alignment vertical="center"/>
      <protection locked="0"/>
    </xf>
    <xf numFmtId="38" fontId="5" fillId="4" borderId="5" xfId="1" applyFont="1" applyFill="1" applyBorder="1" applyProtection="1">
      <alignment vertical="center"/>
      <protection hidden="1"/>
    </xf>
    <xf numFmtId="38" fontId="2" fillId="3" borderId="48" xfId="1" applyFont="1" applyFill="1" applyBorder="1" applyProtection="1">
      <alignment vertical="center"/>
      <protection locked="0"/>
    </xf>
    <xf numFmtId="38" fontId="2" fillId="3" borderId="2" xfId="1" applyFont="1" applyFill="1" applyBorder="1" applyProtection="1">
      <alignment vertical="center"/>
      <protection locked="0"/>
    </xf>
    <xf numFmtId="0" fontId="2" fillId="0" borderId="14" xfId="0" applyFont="1" applyBorder="1" applyProtection="1">
      <alignment vertical="center"/>
      <protection locked="0"/>
    </xf>
    <xf numFmtId="0" fontId="2" fillId="0" borderId="1" xfId="0" applyFont="1" applyBorder="1" applyProtection="1">
      <alignment vertical="center"/>
      <protection locked="0"/>
    </xf>
    <xf numFmtId="0" fontId="2" fillId="4" borderId="1" xfId="0" applyFont="1" applyFill="1" applyBorder="1" applyAlignment="1" applyProtection="1">
      <alignment horizontal="center" vertical="center"/>
      <protection hidden="1"/>
    </xf>
    <xf numFmtId="0" fontId="0" fillId="10" borderId="49" xfId="0" applyFill="1" applyBorder="1" applyAlignment="1" applyProtection="1">
      <alignment horizontal="center" vertical="center"/>
      <protection hidden="1"/>
    </xf>
    <xf numFmtId="0" fontId="0" fillId="10" borderId="49" xfId="0" applyFill="1" applyBorder="1" applyAlignment="1" applyProtection="1">
      <alignment horizontal="left" vertical="center"/>
      <protection hidden="1"/>
    </xf>
    <xf numFmtId="179" fontId="27" fillId="14" borderId="1" xfId="0" applyNumberFormat="1" applyFont="1" applyFill="1" applyBorder="1" applyAlignment="1" applyProtection="1">
      <alignment horizontal="center" vertical="center"/>
      <protection locked="0" hidden="1"/>
    </xf>
    <xf numFmtId="0" fontId="0" fillId="10" borderId="49" xfId="0" applyFill="1" applyBorder="1" applyProtection="1">
      <alignment vertical="center"/>
      <protection hidden="1"/>
    </xf>
    <xf numFmtId="38" fontId="85" fillId="0" borderId="54" xfId="1" applyFont="1" applyFill="1" applyBorder="1" applyProtection="1">
      <alignment vertical="center"/>
      <protection hidden="1"/>
    </xf>
    <xf numFmtId="38" fontId="85" fillId="0" borderId="54" xfId="0" applyNumberFormat="1" applyFont="1" applyBorder="1" applyProtection="1">
      <alignment vertical="center"/>
      <protection hidden="1"/>
    </xf>
    <xf numFmtId="178" fontId="85" fillId="0" borderId="54" xfId="3" applyNumberFormat="1" applyFont="1" applyFill="1" applyBorder="1" applyProtection="1">
      <alignment vertical="center"/>
      <protection hidden="1"/>
    </xf>
    <xf numFmtId="38" fontId="17" fillId="0" borderId="1" xfId="0" applyNumberFormat="1" applyFont="1" applyBorder="1" applyAlignment="1">
      <alignment vertical="center" shrinkToFit="1"/>
    </xf>
    <xf numFmtId="0" fontId="9" fillId="0" borderId="0" xfId="2" applyAlignment="1">
      <alignment vertical="center"/>
    </xf>
    <xf numFmtId="0" fontId="0" fillId="0" borderId="0" xfId="0">
      <alignment vertical="center"/>
    </xf>
    <xf numFmtId="0" fontId="9" fillId="0" borderId="0" xfId="2" applyAlignment="1">
      <alignment horizontal="center" vertical="center"/>
    </xf>
    <xf numFmtId="0" fontId="0" fillId="0" borderId="1" xfId="0" applyBorder="1" applyAlignment="1">
      <alignment horizontal="center" vertical="center"/>
    </xf>
    <xf numFmtId="0" fontId="0" fillId="0" borderId="82" xfId="0" applyBorder="1" applyAlignment="1">
      <alignment horizontal="center" vertical="center"/>
    </xf>
    <xf numFmtId="0" fontId="0" fillId="0" borderId="29" xfId="0" applyBorder="1" applyAlignment="1">
      <alignment horizontal="right" vertical="center"/>
    </xf>
    <xf numFmtId="0" fontId="0" fillId="5" borderId="1" xfId="0" applyFill="1" applyBorder="1" applyAlignment="1" applyProtection="1">
      <alignment horizontal="center" vertical="center"/>
      <protection locked="0"/>
    </xf>
    <xf numFmtId="0" fontId="0" fillId="0" borderId="1" xfId="0" applyBorder="1">
      <alignment vertical="center"/>
    </xf>
    <xf numFmtId="0" fontId="0" fillId="0" borderId="13" xfId="0" applyBorder="1">
      <alignment vertical="center"/>
    </xf>
    <xf numFmtId="0" fontId="0" fillId="0" borderId="14" xfId="0" applyBorder="1">
      <alignment vertical="center"/>
    </xf>
    <xf numFmtId="181" fontId="69" fillId="5" borderId="13" xfId="0" applyNumberFormat="1" applyFont="1" applyFill="1" applyBorder="1" applyAlignment="1" applyProtection="1">
      <alignment horizontal="center" vertical="center"/>
      <protection locked="0"/>
    </xf>
    <xf numFmtId="181" fontId="69" fillId="5" borderId="14" xfId="0" applyNumberFormat="1" applyFont="1" applyFill="1" applyBorder="1" applyAlignment="1" applyProtection="1">
      <alignment horizontal="center" vertical="center"/>
      <protection locked="0"/>
    </xf>
    <xf numFmtId="0" fontId="0" fillId="0" borderId="29" xfId="0" applyBorder="1" applyAlignment="1">
      <alignment horizontal="center" vertical="center"/>
    </xf>
    <xf numFmtId="0" fontId="0" fillId="0" borderId="13" xfId="0" applyBorder="1" applyAlignment="1">
      <alignment horizontal="center" vertical="center"/>
    </xf>
    <xf numFmtId="0" fontId="69" fillId="5" borderId="1" xfId="0" applyFont="1" applyFill="1" applyBorder="1" applyAlignment="1" applyProtection="1">
      <alignment horizontal="center" vertical="center"/>
      <protection locked="0"/>
    </xf>
    <xf numFmtId="0" fontId="9" fillId="0" borderId="0" xfId="2" applyAlignment="1">
      <alignment horizontal="left" vertical="center"/>
    </xf>
    <xf numFmtId="0" fontId="0" fillId="10" borderId="49" xfId="0" applyFill="1" applyBorder="1" applyAlignment="1" applyProtection="1">
      <alignment horizontal="left" vertical="center"/>
      <protection hidden="1"/>
    </xf>
    <xf numFmtId="0" fontId="0" fillId="10" borderId="50" xfId="0" applyFill="1" applyBorder="1" applyAlignment="1" applyProtection="1">
      <alignment horizontal="left" vertical="center"/>
      <protection hidden="1"/>
    </xf>
    <xf numFmtId="0" fontId="0" fillId="10" borderId="49" xfId="0" applyFill="1" applyBorder="1" applyProtection="1">
      <alignment vertical="center"/>
      <protection hidden="1"/>
    </xf>
    <xf numFmtId="0" fontId="0" fillId="10" borderId="50" xfId="0" applyFill="1" applyBorder="1" applyProtection="1">
      <alignment vertical="center"/>
      <protection hidden="1"/>
    </xf>
    <xf numFmtId="0" fontId="11" fillId="0" borderId="0" xfId="0" applyFont="1" applyAlignment="1" applyProtection="1">
      <alignment horizontal="center" vertical="center"/>
      <protection hidden="1"/>
    </xf>
    <xf numFmtId="0" fontId="12" fillId="0" borderId="0" xfId="0" applyFont="1" applyAlignment="1">
      <alignment horizontal="center" vertical="center"/>
    </xf>
    <xf numFmtId="181" fontId="0" fillId="0" borderId="24" xfId="0" applyNumberFormat="1" applyBorder="1" applyAlignment="1" applyProtection="1">
      <alignment horizontal="right" vertical="center"/>
      <protection hidden="1"/>
    </xf>
    <xf numFmtId="0" fontId="0" fillId="0" borderId="24" xfId="0" applyBorder="1" applyAlignment="1" applyProtection="1">
      <alignment horizontal="left" vertical="center"/>
      <protection hidden="1"/>
    </xf>
    <xf numFmtId="181" fontId="0" fillId="0" borderId="0" xfId="0" applyNumberFormat="1" applyAlignment="1" applyProtection="1">
      <alignment horizontal="right" vertical="center"/>
      <protection hidden="1"/>
    </xf>
    <xf numFmtId="0" fontId="0" fillId="0" borderId="0" xfId="0" applyAlignment="1" applyProtection="1">
      <alignment horizontal="left" vertical="center"/>
      <protection hidden="1"/>
    </xf>
    <xf numFmtId="0" fontId="0" fillId="0" borderId="0" xfId="0" applyProtection="1">
      <alignment vertical="center"/>
      <protection hidden="1"/>
    </xf>
    <xf numFmtId="0" fontId="2" fillId="3" borderId="27" xfId="0" applyFont="1" applyFill="1" applyBorder="1" applyAlignment="1" applyProtection="1">
      <alignment horizontal="center" vertical="center"/>
      <protection hidden="1"/>
    </xf>
    <xf numFmtId="0" fontId="0" fillId="3" borderId="26" xfId="0" applyFill="1" applyBorder="1" applyAlignment="1" applyProtection="1">
      <alignment horizontal="center" vertical="center"/>
      <protection hidden="1"/>
    </xf>
    <xf numFmtId="0" fontId="0" fillId="3" borderId="22" xfId="0" applyFill="1" applyBorder="1" applyAlignment="1" applyProtection="1">
      <alignment horizontal="center" vertical="center"/>
      <protection hidden="1"/>
    </xf>
    <xf numFmtId="0" fontId="0" fillId="3" borderId="0" xfId="0" applyFill="1" applyAlignment="1" applyProtection="1">
      <alignment horizontal="center" vertical="center"/>
      <protection hidden="1"/>
    </xf>
    <xf numFmtId="0" fontId="0" fillId="3" borderId="23" xfId="0" applyFill="1" applyBorder="1" applyAlignment="1" applyProtection="1">
      <alignment horizontal="center" vertical="center"/>
      <protection hidden="1"/>
    </xf>
    <xf numFmtId="0" fontId="0" fillId="3" borderId="29" xfId="0" applyFill="1" applyBorder="1" applyAlignment="1" applyProtection="1">
      <alignment horizontal="center" vertical="center"/>
      <protection hidden="1"/>
    </xf>
    <xf numFmtId="49" fontId="2" fillId="0" borderId="18" xfId="0" applyNumberFormat="1" applyFont="1" applyBorder="1" applyAlignment="1" applyProtection="1">
      <alignment horizontal="right" vertical="center" wrapText="1"/>
      <protection hidden="1"/>
    </xf>
    <xf numFmtId="0" fontId="0" fillId="0" borderId="10" xfId="0" applyBorder="1" applyAlignment="1" applyProtection="1">
      <alignment horizontal="right" vertical="center" wrapText="1"/>
      <protection hidden="1"/>
    </xf>
    <xf numFmtId="0" fontId="0" fillId="0" borderId="33" xfId="0" applyBorder="1" applyAlignment="1" applyProtection="1">
      <alignment horizontal="right" vertical="center" wrapText="1"/>
      <protection hidden="1"/>
    </xf>
    <xf numFmtId="0" fontId="2" fillId="0" borderId="27" xfId="0" applyFont="1" applyBorder="1" applyAlignment="1" applyProtection="1">
      <alignment horizontal="center" vertical="center"/>
      <protection hidden="1"/>
    </xf>
    <xf numFmtId="0" fontId="0" fillId="0" borderId="26" xfId="0" applyBorder="1" applyAlignment="1" applyProtection="1">
      <alignment horizontal="center" vertical="center"/>
      <protection hidden="1"/>
    </xf>
    <xf numFmtId="0" fontId="0" fillId="0" borderId="22" xfId="0" applyBorder="1" applyAlignment="1" applyProtection="1">
      <alignment horizontal="center" vertical="center"/>
      <protection hidden="1"/>
    </xf>
    <xf numFmtId="0" fontId="0" fillId="0" borderId="0" xfId="0" applyAlignment="1" applyProtection="1">
      <alignment horizontal="center" vertical="center"/>
      <protection hidden="1"/>
    </xf>
    <xf numFmtId="0" fontId="0" fillId="0" borderId="23" xfId="0" applyBorder="1" applyAlignment="1" applyProtection="1">
      <alignment horizontal="center" vertical="center"/>
      <protection hidden="1"/>
    </xf>
    <xf numFmtId="0" fontId="0" fillId="0" borderId="29" xfId="0" applyBorder="1" applyAlignment="1" applyProtection="1">
      <alignment horizontal="center" vertical="center"/>
      <protection hidden="1"/>
    </xf>
    <xf numFmtId="0" fontId="2" fillId="0" borderId="2" xfId="0" applyFont="1" applyBorder="1" applyAlignment="1" applyProtection="1">
      <alignment horizontal="center" vertical="center"/>
      <protection hidden="1"/>
    </xf>
    <xf numFmtId="0" fontId="2" fillId="0" borderId="15" xfId="0" applyFont="1" applyBorder="1" applyAlignment="1" applyProtection="1">
      <alignment horizontal="center" vertical="center"/>
      <protection hidden="1"/>
    </xf>
    <xf numFmtId="0" fontId="2" fillId="0" borderId="12" xfId="0" applyFont="1" applyBorder="1" applyAlignment="1" applyProtection="1">
      <alignment horizontal="center" vertical="center"/>
      <protection hidden="1"/>
    </xf>
    <xf numFmtId="0" fontId="2" fillId="0" borderId="1" xfId="0" applyFont="1" applyBorder="1" applyAlignment="1" applyProtection="1">
      <alignment horizontal="center" vertical="center" textRotation="255"/>
      <protection hidden="1"/>
    </xf>
    <xf numFmtId="0" fontId="2" fillId="0" borderId="2" xfId="0" applyFont="1" applyBorder="1" applyAlignment="1" applyProtection="1">
      <alignment horizontal="center" vertical="center" textRotation="255"/>
      <protection hidden="1"/>
    </xf>
    <xf numFmtId="0" fontId="2" fillId="0" borderId="7" xfId="0" applyFont="1" applyBorder="1" applyAlignment="1" applyProtection="1">
      <alignment horizontal="center" vertical="center"/>
      <protection hidden="1"/>
    </xf>
    <xf numFmtId="0" fontId="0" fillId="0" borderId="15" xfId="0" applyBorder="1" applyAlignment="1" applyProtection="1">
      <alignment horizontal="center" vertical="center"/>
      <protection hidden="1"/>
    </xf>
    <xf numFmtId="0" fontId="2" fillId="0" borderId="13" xfId="0" applyFont="1" applyBorder="1" applyAlignment="1" applyProtection="1">
      <alignment horizontal="right" vertical="center"/>
      <protection hidden="1"/>
    </xf>
    <xf numFmtId="0" fontId="0" fillId="0" borderId="16" xfId="0" applyBorder="1" applyAlignment="1">
      <alignment horizontal="right" vertical="center"/>
    </xf>
    <xf numFmtId="0" fontId="2" fillId="3" borderId="18" xfId="0" applyFont="1" applyFill="1" applyBorder="1" applyAlignment="1" applyProtection="1">
      <alignment horizontal="right" vertical="center"/>
      <protection hidden="1"/>
    </xf>
    <xf numFmtId="0" fontId="0" fillId="3" borderId="10" xfId="0" applyFill="1" applyBorder="1" applyAlignment="1">
      <alignment horizontal="right" vertical="center"/>
    </xf>
    <xf numFmtId="0" fontId="2" fillId="3" borderId="10" xfId="0" applyFont="1" applyFill="1" applyBorder="1" applyAlignment="1" applyProtection="1">
      <alignment horizontal="center" vertical="center"/>
      <protection hidden="1"/>
    </xf>
    <xf numFmtId="0" fontId="2" fillId="2" borderId="13" xfId="0" applyFont="1" applyFill="1" applyBorder="1" applyAlignment="1" applyProtection="1">
      <alignment horizontal="left" vertical="center"/>
      <protection hidden="1"/>
    </xf>
    <xf numFmtId="0" fontId="0" fillId="0" borderId="14" xfId="0" applyBorder="1" applyProtection="1">
      <alignment vertical="center"/>
      <protection hidden="1"/>
    </xf>
    <xf numFmtId="0" fontId="9" fillId="4" borderId="16" xfId="2" applyFill="1" applyBorder="1" applyAlignment="1" applyProtection="1">
      <alignment horizontal="left" vertical="center"/>
      <protection hidden="1"/>
    </xf>
    <xf numFmtId="0" fontId="9" fillId="4" borderId="14" xfId="2" applyFill="1" applyBorder="1" applyAlignment="1" applyProtection="1">
      <alignment horizontal="left" vertical="center"/>
      <protection hidden="1"/>
    </xf>
    <xf numFmtId="0" fontId="0" fillId="0" borderId="15" xfId="0" applyBorder="1" applyProtection="1">
      <alignment vertical="center"/>
      <protection hidden="1"/>
    </xf>
    <xf numFmtId="0" fontId="0" fillId="0" borderId="3" xfId="0" applyBorder="1" applyProtection="1">
      <alignment vertical="center"/>
      <protection hidden="1"/>
    </xf>
    <xf numFmtId="0" fontId="9" fillId="0" borderId="13" xfId="2" applyBorder="1" applyAlignment="1" applyProtection="1">
      <alignment horizontal="left" vertical="center"/>
      <protection hidden="1"/>
    </xf>
    <xf numFmtId="0" fontId="9" fillId="0" borderId="34" xfId="2" applyBorder="1" applyAlignment="1" applyProtection="1">
      <alignment horizontal="left" vertical="center"/>
      <protection hidden="1"/>
    </xf>
    <xf numFmtId="0" fontId="2" fillId="0" borderId="22" xfId="0" applyFont="1" applyBorder="1" applyAlignment="1" applyProtection="1">
      <alignment horizontal="center" vertical="center"/>
      <protection hidden="1"/>
    </xf>
    <xf numFmtId="0" fontId="0" fillId="0" borderId="47" xfId="0" applyBorder="1" applyAlignment="1">
      <alignment horizontal="center" vertical="center"/>
    </xf>
    <xf numFmtId="0" fontId="0" fillId="0" borderId="23" xfId="0" applyBorder="1" applyAlignment="1">
      <alignment horizontal="center" vertical="center"/>
    </xf>
    <xf numFmtId="0" fontId="0" fillId="0" borderId="34" xfId="0" applyBorder="1" applyAlignment="1">
      <alignment horizontal="center" vertical="center"/>
    </xf>
    <xf numFmtId="0" fontId="2" fillId="3" borderId="1" xfId="0" applyFont="1" applyFill="1" applyBorder="1" applyAlignment="1" applyProtection="1">
      <alignment horizontal="center" vertical="center"/>
      <protection hidden="1"/>
    </xf>
    <xf numFmtId="0" fontId="0" fillId="3" borderId="1" xfId="0" applyFill="1" applyBorder="1">
      <alignment vertical="center"/>
    </xf>
    <xf numFmtId="0" fontId="2" fillId="0" borderId="1" xfId="0" applyFont="1" applyBorder="1" applyAlignment="1" applyProtection="1">
      <alignment horizontal="center" vertical="center"/>
      <protection hidden="1"/>
    </xf>
    <xf numFmtId="0" fontId="2" fillId="0" borderId="1" xfId="0" applyFont="1" applyBorder="1" applyAlignment="1" applyProtection="1">
      <alignment horizontal="center" vertical="center"/>
      <protection locked="0"/>
    </xf>
    <xf numFmtId="0" fontId="0" fillId="0" borderId="1" xfId="0" applyBorder="1" applyProtection="1">
      <alignment vertical="center"/>
      <protection locked="0"/>
    </xf>
    <xf numFmtId="0" fontId="7" fillId="0" borderId="23" xfId="0" applyFont="1" applyBorder="1" applyAlignment="1" applyProtection="1">
      <alignment horizontal="center" vertical="center"/>
      <protection hidden="1"/>
    </xf>
    <xf numFmtId="0" fontId="43" fillId="0" borderId="29" xfId="0" applyFont="1" applyBorder="1">
      <alignment vertical="center"/>
    </xf>
    <xf numFmtId="0" fontId="2" fillId="0" borderId="77" xfId="0" applyFont="1" applyBorder="1" applyAlignment="1" applyProtection="1">
      <alignment horizontal="center" vertical="center"/>
      <protection hidden="1"/>
    </xf>
    <xf numFmtId="0" fontId="0" fillId="0" borderId="78" xfId="0" applyBorder="1" applyAlignment="1">
      <alignment horizontal="center" vertical="center"/>
    </xf>
    <xf numFmtId="0" fontId="0" fillId="0" borderId="33" xfId="0" applyBorder="1" applyAlignment="1">
      <alignment horizontal="center" vertical="center"/>
    </xf>
    <xf numFmtId="0" fontId="9" fillId="0" borderId="0" xfId="2" applyFill="1" applyAlignment="1">
      <alignment horizontal="center" vertical="center"/>
    </xf>
    <xf numFmtId="0" fontId="9" fillId="0" borderId="16" xfId="2" applyBorder="1" applyAlignment="1">
      <alignment horizontal="left" vertical="center"/>
    </xf>
    <xf numFmtId="0" fontId="9" fillId="0" borderId="14" xfId="2" applyBorder="1" applyAlignment="1">
      <alignment horizontal="left" vertical="center"/>
    </xf>
    <xf numFmtId="0" fontId="2" fillId="0" borderId="13" xfId="0" applyFont="1" applyBorder="1" applyAlignment="1" applyProtection="1">
      <alignment horizontal="center" vertical="center"/>
      <protection locked="0"/>
    </xf>
    <xf numFmtId="0" fontId="0" fillId="0" borderId="16" xfId="0" applyBorder="1" applyProtection="1">
      <alignment vertical="center"/>
      <protection locked="0"/>
    </xf>
    <xf numFmtId="0" fontId="2" fillId="0" borderId="3" xfId="0" applyFont="1" applyBorder="1" applyAlignment="1" applyProtection="1">
      <alignment horizontal="center" vertical="center"/>
      <protection hidden="1"/>
    </xf>
    <xf numFmtId="0" fontId="2" fillId="0" borderId="7" xfId="0" applyFont="1" applyBorder="1" applyAlignment="1" applyProtection="1">
      <alignment horizontal="center" vertical="center" textRotation="255"/>
      <protection hidden="1"/>
    </xf>
    <xf numFmtId="0" fontId="2" fillId="0" borderId="15" xfId="0" applyFont="1" applyBorder="1" applyAlignment="1" applyProtection="1">
      <alignment horizontal="center" vertical="center" textRotation="255"/>
      <protection hidden="1"/>
    </xf>
    <xf numFmtId="0" fontId="2" fillId="0" borderId="22" xfId="0" applyFont="1" applyBorder="1" applyAlignment="1" applyProtection="1">
      <alignment horizontal="center" vertical="center" textRotation="255"/>
      <protection hidden="1"/>
    </xf>
    <xf numFmtId="0" fontId="2" fillId="0" borderId="12" xfId="0" applyFont="1" applyBorder="1" applyAlignment="1" applyProtection="1">
      <alignment horizontal="center" vertical="center" textRotation="255"/>
      <protection hidden="1"/>
    </xf>
    <xf numFmtId="0" fontId="9" fillId="0" borderId="23" xfId="2" applyBorder="1" applyAlignment="1" applyProtection="1">
      <alignment horizontal="left" vertical="center"/>
      <protection hidden="1"/>
    </xf>
    <xf numFmtId="0" fontId="9" fillId="2" borderId="13" xfId="2" applyFill="1" applyBorder="1" applyAlignment="1" applyProtection="1">
      <alignment horizontal="left" vertical="center"/>
      <protection hidden="1"/>
    </xf>
    <xf numFmtId="0" fontId="9" fillId="2" borderId="14" xfId="2" applyFill="1" applyBorder="1" applyAlignment="1" applyProtection="1">
      <alignment horizontal="left" vertical="center"/>
      <protection hidden="1"/>
    </xf>
    <xf numFmtId="0" fontId="2" fillId="0" borderId="13" xfId="0" applyFont="1" applyBorder="1" applyAlignment="1" applyProtection="1">
      <alignment horizontal="left" vertical="center"/>
      <protection hidden="1"/>
    </xf>
    <xf numFmtId="0" fontId="2" fillId="0" borderId="48" xfId="0" applyFont="1" applyBorder="1" applyAlignment="1" applyProtection="1">
      <alignment horizontal="left" vertical="center"/>
      <protection hidden="1"/>
    </xf>
    <xf numFmtId="0" fontId="9" fillId="3" borderId="16" xfId="2" applyFill="1" applyBorder="1" applyAlignment="1" applyProtection="1">
      <alignment horizontal="left" vertical="center"/>
      <protection hidden="1"/>
    </xf>
    <xf numFmtId="0" fontId="9" fillId="3" borderId="14" xfId="2" applyFill="1" applyBorder="1" applyAlignment="1" applyProtection="1">
      <alignment horizontal="left" vertical="center"/>
      <protection hidden="1"/>
    </xf>
    <xf numFmtId="0" fontId="9" fillId="3" borderId="13" xfId="2" applyFill="1" applyBorder="1" applyAlignment="1" applyProtection="1">
      <alignment horizontal="left" vertical="center"/>
      <protection hidden="1"/>
    </xf>
    <xf numFmtId="0" fontId="74" fillId="0" borderId="0" xfId="0" applyFont="1" applyAlignment="1" applyProtection="1">
      <alignment horizontal="center" vertical="center"/>
      <protection hidden="1"/>
    </xf>
    <xf numFmtId="0" fontId="73" fillId="0" borderId="0" xfId="0" applyFont="1" applyAlignment="1">
      <alignment horizontal="center" vertical="center"/>
    </xf>
    <xf numFmtId="0" fontId="2" fillId="3" borderId="23" xfId="0" applyFont="1" applyFill="1" applyBorder="1" applyAlignment="1" applyProtection="1">
      <alignment horizontal="center" vertical="center"/>
      <protection hidden="1"/>
    </xf>
    <xf numFmtId="0" fontId="2" fillId="3" borderId="29" xfId="0" applyFont="1" applyFill="1" applyBorder="1" applyAlignment="1" applyProtection="1">
      <alignment horizontal="center" vertical="center"/>
      <protection hidden="1"/>
    </xf>
    <xf numFmtId="0" fontId="2" fillId="3" borderId="34" xfId="0" applyFont="1" applyFill="1" applyBorder="1" applyAlignment="1" applyProtection="1">
      <alignment horizontal="center" vertical="center"/>
      <protection hidden="1"/>
    </xf>
    <xf numFmtId="0" fontId="2" fillId="3" borderId="17" xfId="0" applyFont="1" applyFill="1" applyBorder="1" applyAlignment="1" applyProtection="1">
      <alignment horizontal="center" vertical="center"/>
      <protection hidden="1"/>
    </xf>
    <xf numFmtId="0" fontId="2" fillId="3" borderId="8" xfId="0" applyFont="1" applyFill="1" applyBorder="1" applyAlignment="1" applyProtection="1">
      <alignment horizontal="center" vertical="center"/>
      <protection hidden="1"/>
    </xf>
    <xf numFmtId="0" fontId="2" fillId="3" borderId="9" xfId="0" applyFont="1" applyFill="1" applyBorder="1" applyAlignment="1" applyProtection="1">
      <alignment horizontal="center" vertical="center"/>
      <protection hidden="1"/>
    </xf>
    <xf numFmtId="0" fontId="2" fillId="4" borderId="19" xfId="0" applyFont="1" applyFill="1" applyBorder="1" applyAlignment="1" applyProtection="1">
      <alignment horizontal="center" vertical="center"/>
      <protection hidden="1"/>
    </xf>
    <xf numFmtId="0" fontId="2" fillId="4" borderId="20" xfId="0" applyFont="1" applyFill="1" applyBorder="1" applyAlignment="1" applyProtection="1">
      <alignment horizontal="center" vertical="center"/>
      <protection hidden="1"/>
    </xf>
    <xf numFmtId="0" fontId="2" fillId="4" borderId="78" xfId="0" applyFont="1" applyFill="1" applyBorder="1" applyAlignment="1" applyProtection="1">
      <alignment horizontal="center" vertical="center"/>
      <protection hidden="1"/>
    </xf>
    <xf numFmtId="0" fontId="2" fillId="4" borderId="33" xfId="0" applyFont="1" applyFill="1" applyBorder="1" applyAlignment="1" applyProtection="1">
      <alignment horizontal="center" vertical="center"/>
      <protection hidden="1"/>
    </xf>
    <xf numFmtId="0" fontId="2" fillId="0" borderId="3" xfId="0" applyFont="1" applyBorder="1" applyAlignment="1" applyProtection="1">
      <alignment horizontal="center" vertical="center" textRotation="255"/>
      <protection hidden="1"/>
    </xf>
    <xf numFmtId="0" fontId="2" fillId="0" borderId="4" xfId="0" applyFont="1" applyBorder="1" applyAlignment="1" applyProtection="1">
      <alignment horizontal="center" vertical="center" textRotation="255"/>
      <protection hidden="1"/>
    </xf>
    <xf numFmtId="0" fontId="9" fillId="4" borderId="13" xfId="2" applyFill="1" applyBorder="1" applyAlignment="1" applyProtection="1">
      <alignment horizontal="left" vertical="center"/>
      <protection hidden="1"/>
    </xf>
    <xf numFmtId="0" fontId="2" fillId="3" borderId="19" xfId="0" applyFont="1" applyFill="1" applyBorder="1" applyAlignment="1" applyProtection="1">
      <alignment horizontal="center" vertical="center"/>
      <protection hidden="1"/>
    </xf>
    <xf numFmtId="0" fontId="2" fillId="3" borderId="20" xfId="0" applyFont="1" applyFill="1" applyBorder="1" applyAlignment="1" applyProtection="1">
      <alignment horizontal="center" vertical="center"/>
      <protection hidden="1"/>
    </xf>
    <xf numFmtId="0" fontId="0" fillId="0" borderId="20" xfId="0" applyBorder="1" applyAlignment="1">
      <alignment horizontal="center" vertical="center"/>
    </xf>
    <xf numFmtId="0" fontId="0" fillId="0" borderId="21" xfId="0" applyBorder="1">
      <alignment vertical="center"/>
    </xf>
    <xf numFmtId="0" fontId="2" fillId="0" borderId="16" xfId="0" applyFont="1" applyBorder="1" applyAlignment="1" applyProtection="1">
      <alignment horizontal="right" vertical="center"/>
      <protection hidden="1"/>
    </xf>
    <xf numFmtId="0" fontId="0" fillId="0" borderId="0" xfId="0" applyAlignment="1">
      <alignment vertical="center" wrapText="1"/>
    </xf>
    <xf numFmtId="0" fontId="0" fillId="0" borderId="61" xfId="0" applyBorder="1" applyAlignment="1">
      <alignment vertical="center" wrapText="1"/>
    </xf>
    <xf numFmtId="0" fontId="0" fillId="0" borderId="47" xfId="0" applyBorder="1" applyAlignment="1">
      <alignment vertical="center" wrapText="1"/>
    </xf>
    <xf numFmtId="0" fontId="9" fillId="0" borderId="47" xfId="2" applyBorder="1" applyAlignment="1">
      <alignment horizontal="center" vertical="center"/>
    </xf>
    <xf numFmtId="0" fontId="9" fillId="0" borderId="0" xfId="2" applyAlignment="1" applyProtection="1">
      <alignment horizontal="center" vertical="center"/>
      <protection hidden="1"/>
    </xf>
    <xf numFmtId="0" fontId="2" fillId="3" borderId="13" xfId="0" applyFont="1" applyFill="1" applyBorder="1" applyAlignment="1" applyProtection="1">
      <alignment horizontal="right" vertical="center"/>
      <protection hidden="1"/>
    </xf>
    <xf numFmtId="0" fontId="0" fillId="3" borderId="16" xfId="0" applyFill="1" applyBorder="1" applyAlignment="1">
      <alignment horizontal="right" vertical="center"/>
    </xf>
    <xf numFmtId="0" fontId="2" fillId="0" borderId="77" xfId="0" applyFont="1" applyBorder="1" applyAlignment="1" applyProtection="1">
      <alignment vertical="center" textRotation="92"/>
      <protection hidden="1"/>
    </xf>
    <xf numFmtId="0" fontId="0" fillId="0" borderId="78" xfId="0" applyBorder="1" applyAlignment="1">
      <alignment vertical="center" textRotation="92"/>
    </xf>
    <xf numFmtId="0" fontId="0" fillId="0" borderId="33" xfId="0" applyBorder="1" applyAlignment="1">
      <alignment vertical="center" textRotation="92"/>
    </xf>
    <xf numFmtId="0" fontId="0" fillId="0" borderId="29" xfId="0" applyBorder="1">
      <alignment vertical="center"/>
    </xf>
    <xf numFmtId="0" fontId="0" fillId="0" borderId="34" xfId="0" applyBorder="1">
      <alignment vertical="center"/>
    </xf>
    <xf numFmtId="0" fontId="2" fillId="0" borderId="60" xfId="0" applyFont="1" applyBorder="1" applyAlignment="1" applyProtection="1">
      <alignment vertical="center" textRotation="255"/>
      <protection hidden="1"/>
    </xf>
    <xf numFmtId="0" fontId="0" fillId="0" borderId="22" xfId="0" applyBorder="1" applyAlignment="1" applyProtection="1">
      <alignment vertical="center" textRotation="255"/>
      <protection hidden="1"/>
    </xf>
    <xf numFmtId="0" fontId="0" fillId="0" borderId="12" xfId="0" applyBorder="1" applyAlignment="1">
      <alignment vertical="center" textRotation="255"/>
    </xf>
    <xf numFmtId="0" fontId="66" fillId="0" borderId="22" xfId="0" applyFont="1" applyBorder="1" applyAlignment="1" applyProtection="1">
      <alignment vertical="center" wrapText="1"/>
      <protection hidden="1"/>
    </xf>
    <xf numFmtId="0" fontId="0" fillId="0" borderId="22" xfId="0" applyBorder="1">
      <alignment vertical="center"/>
    </xf>
    <xf numFmtId="0" fontId="0" fillId="0" borderId="23" xfId="0" applyBorder="1">
      <alignment vertical="center"/>
    </xf>
    <xf numFmtId="0" fontId="2" fillId="0" borderId="60" xfId="0" applyFont="1" applyBorder="1" applyAlignment="1" applyProtection="1">
      <alignment horizontal="center" vertical="center"/>
      <protection hidden="1"/>
    </xf>
    <xf numFmtId="0" fontId="0" fillId="0" borderId="61" xfId="0" applyBorder="1" applyAlignment="1">
      <alignment horizontal="center" vertical="center"/>
    </xf>
    <xf numFmtId="0" fontId="9" fillId="0" borderId="13" xfId="2" applyBorder="1" applyAlignment="1" applyProtection="1">
      <alignment horizontal="center" vertical="center"/>
      <protection hidden="1"/>
    </xf>
    <xf numFmtId="0" fontId="9" fillId="0" borderId="16" xfId="2" applyBorder="1" applyAlignment="1">
      <alignment horizontal="center" vertical="center"/>
    </xf>
    <xf numFmtId="0" fontId="2" fillId="3" borderId="13" xfId="0" applyFont="1" applyFill="1" applyBorder="1" applyAlignment="1" applyProtection="1">
      <alignment horizontal="left" vertical="center"/>
      <protection hidden="1"/>
    </xf>
    <xf numFmtId="0" fontId="0" fillId="0" borderId="16" xfId="0" applyBorder="1" applyAlignment="1">
      <alignment horizontal="left" vertical="center"/>
    </xf>
    <xf numFmtId="0" fontId="9" fillId="3" borderId="13" xfId="2" applyFill="1" applyBorder="1" applyAlignment="1" applyProtection="1">
      <alignment horizontal="center" vertical="center"/>
      <protection hidden="1"/>
    </xf>
    <xf numFmtId="0" fontId="9" fillId="3" borderId="16" xfId="2" applyFill="1" applyBorder="1" applyAlignment="1">
      <alignment vertical="center"/>
    </xf>
    <xf numFmtId="0" fontId="2" fillId="3" borderId="13" xfId="0" applyFont="1" applyFill="1" applyBorder="1" applyAlignment="1" applyProtection="1">
      <alignment horizontal="center" vertical="center"/>
      <protection hidden="1"/>
    </xf>
    <xf numFmtId="0" fontId="0" fillId="3" borderId="16" xfId="0" applyFill="1" applyBorder="1">
      <alignment vertical="center"/>
    </xf>
    <xf numFmtId="0" fontId="0" fillId="3" borderId="14" xfId="0" applyFill="1" applyBorder="1">
      <alignment vertical="center"/>
    </xf>
    <xf numFmtId="0" fontId="2" fillId="0" borderId="13" xfId="0" applyFont="1" applyBorder="1" applyAlignment="1" applyProtection="1">
      <alignment horizontal="center" vertical="center"/>
      <protection hidden="1"/>
    </xf>
    <xf numFmtId="0" fontId="0" fillId="0" borderId="16" xfId="0" applyBorder="1">
      <alignment vertical="center"/>
    </xf>
    <xf numFmtId="0" fontId="40" fillId="0" borderId="0" xfId="0" applyFont="1" applyAlignment="1">
      <alignment horizontal="left" vertical="center"/>
    </xf>
    <xf numFmtId="0" fontId="40" fillId="0" borderId="0" xfId="0" applyFont="1" applyAlignment="1">
      <alignment horizontal="right" vertical="center" wrapText="1"/>
    </xf>
    <xf numFmtId="0" fontId="40" fillId="15" borderId="13" xfId="0" applyFont="1" applyFill="1" applyBorder="1">
      <alignment vertical="center"/>
    </xf>
    <xf numFmtId="0" fontId="0" fillId="15" borderId="16" xfId="0" applyFill="1" applyBorder="1">
      <alignment vertical="center"/>
    </xf>
    <xf numFmtId="0" fontId="0" fillId="9" borderId="1" xfId="0" applyFill="1" applyBorder="1">
      <alignment vertical="center"/>
    </xf>
    <xf numFmtId="0" fontId="0" fillId="8" borderId="2" xfId="0" applyFill="1" applyBorder="1">
      <alignment vertical="center"/>
    </xf>
    <xf numFmtId="0" fontId="0" fillId="0" borderId="1" xfId="0" applyBorder="1" applyAlignment="1">
      <alignment vertical="center" wrapText="1"/>
    </xf>
    <xf numFmtId="0" fontId="0" fillId="0" borderId="1" xfId="0" applyBorder="1" applyAlignment="1">
      <alignment horizontal="left" vertical="center" wrapText="1"/>
    </xf>
    <xf numFmtId="0" fontId="0" fillId="0" borderId="29" xfId="0" applyBorder="1" applyAlignment="1">
      <alignment vertical="center" wrapText="1"/>
    </xf>
    <xf numFmtId="0" fontId="35" fillId="0" borderId="0" xfId="0" applyFont="1" applyAlignment="1">
      <alignment horizontal="center" vertical="center"/>
    </xf>
    <xf numFmtId="0" fontId="17" fillId="0" borderId="0" xfId="0" applyFont="1" applyAlignment="1">
      <alignment vertical="center" wrapText="1"/>
    </xf>
    <xf numFmtId="177" fontId="0" fillId="12" borderId="39" xfId="0" applyNumberFormat="1" applyFill="1" applyBorder="1">
      <alignment vertical="center"/>
    </xf>
    <xf numFmtId="0" fontId="0" fillId="12" borderId="40" xfId="0" applyFill="1" applyBorder="1">
      <alignment vertical="center"/>
    </xf>
    <xf numFmtId="0" fontId="0" fillId="10" borderId="38" xfId="0" applyFill="1" applyBorder="1">
      <alignment vertical="center"/>
    </xf>
    <xf numFmtId="0" fontId="0" fillId="10" borderId="31" xfId="0" applyFill="1" applyBorder="1">
      <alignment vertical="center"/>
    </xf>
    <xf numFmtId="0" fontId="0" fillId="11" borderId="38" xfId="0" applyFill="1" applyBorder="1">
      <alignment vertical="center"/>
    </xf>
    <xf numFmtId="0" fontId="0" fillId="11" borderId="31" xfId="0" applyFill="1" applyBorder="1">
      <alignment vertical="center"/>
    </xf>
    <xf numFmtId="0" fontId="0" fillId="12" borderId="38" xfId="0" applyFill="1" applyBorder="1">
      <alignment vertical="center"/>
    </xf>
    <xf numFmtId="0" fontId="0" fillId="12" borderId="31" xfId="0" applyFill="1" applyBorder="1">
      <alignment vertical="center"/>
    </xf>
    <xf numFmtId="0" fontId="12" fillId="0" borderId="1" xfId="0" applyFont="1" applyBorder="1">
      <alignment vertical="center"/>
    </xf>
    <xf numFmtId="180" fontId="0" fillId="14" borderId="1" xfId="1" applyNumberFormat="1" applyFont="1" applyFill="1" applyBorder="1" applyAlignment="1" applyProtection="1">
      <alignment vertical="center"/>
      <protection locked="0"/>
    </xf>
    <xf numFmtId="180" fontId="0" fillId="0" borderId="1" xfId="0" applyNumberFormat="1" applyBorder="1">
      <alignment vertical="center"/>
    </xf>
    <xf numFmtId="180" fontId="69" fillId="14" borderId="13" xfId="0" applyNumberFormat="1" applyFont="1" applyFill="1" applyBorder="1" applyProtection="1">
      <alignment vertical="center"/>
      <protection locked="0"/>
    </xf>
    <xf numFmtId="0" fontId="69" fillId="0" borderId="14" xfId="0" applyFont="1" applyBorder="1" applyProtection="1">
      <alignment vertical="center"/>
      <protection locked="0"/>
    </xf>
    <xf numFmtId="180" fontId="0" fillId="14" borderId="13" xfId="0" applyNumberFormat="1" applyFill="1" applyBorder="1" applyProtection="1">
      <alignment vertical="center"/>
      <protection locked="0"/>
    </xf>
    <xf numFmtId="0" fontId="0" fillId="0" borderId="14" xfId="0" applyBorder="1" applyProtection="1">
      <alignment vertical="center"/>
      <protection locked="0"/>
    </xf>
    <xf numFmtId="0" fontId="9" fillId="0" borderId="0" xfId="2" applyFill="1">
      <alignment vertical="center"/>
    </xf>
    <xf numFmtId="0" fontId="59" fillId="0" borderId="0" xfId="0" applyFont="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60" fillId="0" borderId="0" xfId="0" applyFont="1" applyAlignment="1" applyProtection="1">
      <alignment vertical="center" wrapText="1"/>
      <protection hidden="1"/>
    </xf>
    <xf numFmtId="0" fontId="26" fillId="0" borderId="0" xfId="0" applyFont="1" applyProtection="1">
      <alignment vertical="center"/>
      <protection hidden="1"/>
    </xf>
    <xf numFmtId="0" fontId="18" fillId="0" borderId="1" xfId="0" applyFont="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77" fillId="14" borderId="1" xfId="0" applyFont="1" applyFill="1" applyBorder="1" applyAlignment="1" applyProtection="1">
      <alignment horizontal="center" vertical="center"/>
      <protection locked="0"/>
    </xf>
    <xf numFmtId="181" fontId="77" fillId="14" borderId="1" xfId="0" applyNumberFormat="1" applyFont="1" applyFill="1" applyBorder="1" applyAlignment="1" applyProtection="1">
      <alignment horizontal="center" vertical="center"/>
      <protection locked="0"/>
    </xf>
    <xf numFmtId="179" fontId="77" fillId="14" borderId="1" xfId="0" applyNumberFormat="1" applyFont="1" applyFill="1" applyBorder="1" applyAlignment="1" applyProtection="1">
      <alignment horizontal="center" vertical="center"/>
      <protection locked="0"/>
    </xf>
    <xf numFmtId="182" fontId="77" fillId="14" borderId="1" xfId="1" applyNumberFormat="1" applyFont="1" applyFill="1" applyBorder="1" applyAlignment="1" applyProtection="1">
      <alignment horizontal="center" vertical="center"/>
      <protection locked="0"/>
    </xf>
    <xf numFmtId="182" fontId="77" fillId="14" borderId="1" xfId="1" applyNumberFormat="1" applyFont="1" applyFill="1" applyBorder="1" applyAlignment="1" applyProtection="1">
      <alignment vertical="center"/>
      <protection locked="0"/>
    </xf>
    <xf numFmtId="182" fontId="12" fillId="4" borderId="1" xfId="0" applyNumberFormat="1" applyFont="1" applyFill="1" applyBorder="1" applyProtection="1">
      <alignment vertical="center"/>
      <protection hidden="1"/>
    </xf>
    <xf numFmtId="0" fontId="12" fillId="0" borderId="1" xfId="0" applyFont="1" applyBorder="1" applyProtection="1">
      <alignment vertical="center"/>
      <protection hidden="1"/>
    </xf>
    <xf numFmtId="182" fontId="0" fillId="0" borderId="0" xfId="0" applyNumberFormat="1" applyProtection="1">
      <alignment vertical="center"/>
      <protection hidden="1"/>
    </xf>
    <xf numFmtId="0" fontId="9" fillId="0" borderId="0" xfId="2" applyAlignment="1" applyProtection="1">
      <alignment vertical="center"/>
      <protection hidden="1"/>
    </xf>
    <xf numFmtId="0" fontId="12" fillId="0" borderId="0" xfId="0" applyFont="1" applyAlignment="1" applyProtection="1">
      <alignment horizontal="center" vertical="center"/>
      <protection locked="0"/>
    </xf>
    <xf numFmtId="181" fontId="12" fillId="0" borderId="0" xfId="0" applyNumberFormat="1" applyFont="1" applyAlignment="1" applyProtection="1">
      <alignment horizontal="center" vertical="center"/>
      <protection locked="0"/>
    </xf>
    <xf numFmtId="179" fontId="12" fillId="0" borderId="0" xfId="0" applyNumberFormat="1" applyFont="1" applyAlignment="1" applyProtection="1">
      <alignment horizontal="center" vertical="center"/>
      <protection locked="0"/>
    </xf>
    <xf numFmtId="182" fontId="12" fillId="0" borderId="0" xfId="1" applyNumberFormat="1" applyFont="1" applyFill="1" applyBorder="1" applyAlignment="1" applyProtection="1">
      <alignment horizontal="center" vertical="center"/>
      <protection locked="0"/>
    </xf>
    <xf numFmtId="182" fontId="12" fillId="0" borderId="0" xfId="1" applyNumberFormat="1" applyFont="1" applyFill="1" applyBorder="1" applyAlignment="1" applyProtection="1">
      <alignment vertical="center"/>
      <protection locked="0"/>
    </xf>
    <xf numFmtId="0" fontId="0" fillId="6" borderId="0" xfId="0" applyFill="1" applyAlignment="1">
      <alignment horizontal="left" vertical="center"/>
    </xf>
    <xf numFmtId="0" fontId="21" fillId="0" borderId="0" xfId="0" applyFont="1" applyAlignment="1">
      <alignment vertical="center" wrapText="1"/>
    </xf>
    <xf numFmtId="0" fontId="12" fillId="14" borderId="1" xfId="0" applyFont="1" applyFill="1" applyBorder="1" applyAlignment="1" applyProtection="1">
      <alignment horizontal="center" vertical="center"/>
      <protection locked="0"/>
    </xf>
    <xf numFmtId="181" fontId="12" fillId="14" borderId="1" xfId="0" applyNumberFormat="1" applyFont="1" applyFill="1" applyBorder="1" applyAlignment="1" applyProtection="1">
      <alignment horizontal="center" vertical="center"/>
      <protection locked="0"/>
    </xf>
    <xf numFmtId="179" fontId="12" fillId="14" borderId="1" xfId="0" applyNumberFormat="1" applyFont="1" applyFill="1" applyBorder="1" applyAlignment="1" applyProtection="1">
      <alignment horizontal="center" vertical="center"/>
      <protection locked="0"/>
    </xf>
    <xf numFmtId="182" fontId="12" fillId="14" borderId="1" xfId="1" applyNumberFormat="1" applyFont="1" applyFill="1" applyBorder="1" applyAlignment="1" applyProtection="1">
      <alignment horizontal="center" vertical="center"/>
      <protection locked="0"/>
    </xf>
    <xf numFmtId="182" fontId="12" fillId="14" borderId="1" xfId="1" applyNumberFormat="1" applyFont="1" applyFill="1" applyBorder="1" applyAlignment="1" applyProtection="1">
      <alignment vertical="center"/>
      <protection locked="0"/>
    </xf>
    <xf numFmtId="0" fontId="44" fillId="0" borderId="0" xfId="0" applyFont="1" applyAlignment="1" applyProtection="1">
      <alignment horizontal="center" vertical="center"/>
      <protection hidden="1"/>
    </xf>
    <xf numFmtId="0" fontId="37" fillId="0" borderId="0" xfId="0" applyFont="1" applyAlignment="1" applyProtection="1">
      <alignment horizontal="left" vertical="center" wrapText="1"/>
      <protection hidden="1"/>
    </xf>
    <xf numFmtId="0" fontId="0" fillId="0" borderId="2" xfId="0" applyBorder="1" applyAlignment="1" applyProtection="1">
      <alignment vertical="center" wrapText="1"/>
      <protection hidden="1"/>
    </xf>
    <xf numFmtId="0" fontId="0" fillId="0" borderId="3" xfId="0" applyBorder="1" applyAlignment="1" applyProtection="1">
      <alignment vertical="center" wrapText="1"/>
      <protection hidden="1"/>
    </xf>
    <xf numFmtId="0" fontId="0" fillId="0" borderId="0" xfId="0" applyAlignment="1" applyProtection="1">
      <alignment vertical="center" wrapText="1"/>
      <protection hidden="1"/>
    </xf>
    <xf numFmtId="0" fontId="29" fillId="0" borderId="1" xfId="0" applyFont="1" applyBorder="1" applyAlignment="1" applyProtection="1">
      <alignment vertical="center" wrapText="1"/>
      <protection hidden="1"/>
    </xf>
    <xf numFmtId="0" fontId="0" fillId="0" borderId="1" xfId="0" applyBorder="1" applyAlignment="1" applyProtection="1">
      <alignment vertical="center" wrapText="1"/>
      <protection hidden="1"/>
    </xf>
    <xf numFmtId="0" fontId="12" fillId="0" borderId="13" xfId="0" applyFont="1" applyBorder="1" applyAlignment="1" applyProtection="1">
      <alignment horizontal="center" vertical="center"/>
      <protection hidden="1"/>
    </xf>
    <xf numFmtId="0" fontId="0" fillId="0" borderId="14" xfId="0" applyBorder="1" applyAlignment="1">
      <alignment horizontal="center" vertical="center"/>
    </xf>
    <xf numFmtId="0" fontId="9" fillId="0" borderId="0" xfId="2" applyFill="1" applyAlignment="1">
      <alignment horizontal="left" vertical="center"/>
    </xf>
    <xf numFmtId="0" fontId="0" fillId="0" borderId="1" xfId="0" applyBorder="1" applyProtection="1">
      <alignment vertical="center"/>
      <protection hidden="1"/>
    </xf>
    <xf numFmtId="0" fontId="0" fillId="0" borderId="1" xfId="0" applyBorder="1" applyAlignment="1" applyProtection="1">
      <alignment horizontal="right" vertical="center"/>
      <protection hidden="1"/>
    </xf>
    <xf numFmtId="0" fontId="2" fillId="0" borderId="35" xfId="0" applyFont="1" applyBorder="1" applyAlignment="1" applyProtection="1">
      <alignment horizontal="center" vertical="center" shrinkToFit="1"/>
      <protection hidden="1"/>
    </xf>
    <xf numFmtId="0" fontId="0" fillId="0" borderId="36" xfId="0" applyBorder="1" applyAlignment="1" applyProtection="1">
      <alignment horizontal="center" vertical="center" shrinkToFit="1"/>
      <protection hidden="1"/>
    </xf>
    <xf numFmtId="0" fontId="2" fillId="2" borderId="68" xfId="0" applyFont="1" applyFill="1" applyBorder="1" applyAlignment="1" applyProtection="1">
      <alignment horizontal="center" vertical="center" shrinkToFit="1"/>
      <protection hidden="1"/>
    </xf>
    <xf numFmtId="0" fontId="0" fillId="0" borderId="69" xfId="0" applyBorder="1" applyAlignment="1" applyProtection="1">
      <alignment horizontal="center" vertical="center" shrinkToFit="1"/>
      <protection hidden="1"/>
    </xf>
    <xf numFmtId="0" fontId="0" fillId="0" borderId="28" xfId="0" applyBorder="1" applyAlignment="1" applyProtection="1">
      <alignment horizontal="center" vertical="center" shrinkToFit="1"/>
      <protection hidden="1"/>
    </xf>
    <xf numFmtId="0" fontId="0" fillId="0" borderId="0" xfId="0" applyAlignment="1" applyProtection="1">
      <alignment horizontal="center" vertical="center" shrinkToFit="1"/>
      <protection hidden="1"/>
    </xf>
    <xf numFmtId="0" fontId="0" fillId="0" borderId="25" xfId="0" applyBorder="1" applyAlignment="1" applyProtection="1">
      <alignment horizontal="center" vertical="center" shrinkToFit="1"/>
      <protection hidden="1"/>
    </xf>
    <xf numFmtId="0" fontId="0" fillId="0" borderId="24" xfId="0" applyBorder="1" applyAlignment="1" applyProtection="1">
      <alignment horizontal="center" vertical="center" shrinkToFit="1"/>
      <protection hidden="1"/>
    </xf>
    <xf numFmtId="49" fontId="2" fillId="0" borderId="77" xfId="0" applyNumberFormat="1" applyFont="1" applyBorder="1" applyAlignment="1" applyProtection="1">
      <alignment horizontal="right" vertical="center" wrapText="1"/>
      <protection hidden="1"/>
    </xf>
    <xf numFmtId="0" fontId="0" fillId="0" borderId="78" xfId="0" applyBorder="1" applyAlignment="1" applyProtection="1">
      <alignment horizontal="right" vertical="center" wrapText="1"/>
      <protection hidden="1"/>
    </xf>
    <xf numFmtId="0" fontId="2" fillId="2" borderId="35" xfId="0" applyFont="1" applyFill="1" applyBorder="1" applyAlignment="1" applyProtection="1">
      <alignment horizontal="center" vertical="center" shrinkToFit="1"/>
      <protection hidden="1"/>
    </xf>
    <xf numFmtId="0" fontId="0" fillId="0" borderId="35" xfId="0" applyBorder="1" applyAlignment="1" applyProtection="1">
      <alignment horizontal="center" vertical="center" shrinkToFit="1"/>
      <protection hidden="1"/>
    </xf>
    <xf numFmtId="0" fontId="0" fillId="0" borderId="74" xfId="0" applyBorder="1" applyAlignment="1">
      <alignment horizontal="center" vertical="center" shrinkToFit="1"/>
    </xf>
    <xf numFmtId="0" fontId="0" fillId="0" borderId="28" xfId="0" applyBorder="1" applyAlignment="1">
      <alignment horizontal="center" vertical="center" shrinkToFit="1"/>
    </xf>
    <xf numFmtId="0" fontId="0" fillId="0" borderId="75" xfId="0" applyBorder="1" applyAlignment="1">
      <alignment horizontal="center" vertical="center" shrinkToFit="1"/>
    </xf>
    <xf numFmtId="0" fontId="0" fillId="0" borderId="25" xfId="0" applyBorder="1" applyAlignment="1">
      <alignment horizontal="center" vertical="center" shrinkToFit="1"/>
    </xf>
    <xf numFmtId="0" fontId="0" fillId="0" borderId="76" xfId="0" applyBorder="1" applyAlignment="1">
      <alignment horizontal="center" vertical="center" shrinkToFit="1"/>
    </xf>
    <xf numFmtId="0" fontId="0" fillId="3" borderId="35" xfId="0" applyFill="1" applyBorder="1" applyAlignment="1" applyProtection="1">
      <alignment horizontal="center" vertical="center" shrinkToFit="1"/>
      <protection hidden="1"/>
    </xf>
    <xf numFmtId="0" fontId="0" fillId="3" borderId="74" xfId="0" applyFill="1" applyBorder="1" applyAlignment="1" applyProtection="1">
      <alignment horizontal="center" vertical="center" shrinkToFit="1"/>
      <protection hidden="1"/>
    </xf>
    <xf numFmtId="0" fontId="0" fillId="3" borderId="28" xfId="0" applyFill="1" applyBorder="1" applyAlignment="1" applyProtection="1">
      <alignment horizontal="center" vertical="center" shrinkToFit="1"/>
      <protection hidden="1"/>
    </xf>
    <xf numFmtId="0" fontId="0" fillId="3" borderId="75" xfId="0" applyFill="1" applyBorder="1" applyAlignment="1" applyProtection="1">
      <alignment horizontal="center" vertical="center" shrinkToFit="1"/>
      <protection hidden="1"/>
    </xf>
    <xf numFmtId="0" fontId="0" fillId="3" borderId="25" xfId="0" applyFill="1" applyBorder="1" applyAlignment="1" applyProtection="1">
      <alignment horizontal="center" vertical="center" shrinkToFit="1"/>
      <protection hidden="1"/>
    </xf>
    <xf numFmtId="0" fontId="0" fillId="3" borderId="76" xfId="0" applyFill="1" applyBorder="1" applyAlignment="1" applyProtection="1">
      <alignment horizontal="center" vertical="center" shrinkToFit="1"/>
      <protection hidden="1"/>
    </xf>
    <xf numFmtId="0" fontId="44" fillId="0" borderId="0" xfId="0" applyFont="1" applyAlignment="1">
      <alignment horizontal="center" vertical="center"/>
    </xf>
    <xf numFmtId="0" fontId="44" fillId="0" borderId="24" xfId="0" applyFont="1" applyBorder="1" applyAlignment="1">
      <alignment horizontal="center" vertical="center"/>
    </xf>
    <xf numFmtId="49" fontId="2" fillId="0" borderId="13" xfId="0" applyNumberFormat="1" applyFont="1" applyBorder="1" applyAlignment="1" applyProtection="1">
      <alignment horizontal="right" vertical="center" wrapText="1"/>
      <protection hidden="1"/>
    </xf>
    <xf numFmtId="0" fontId="0" fillId="0" borderId="16" xfId="0" applyBorder="1" applyAlignment="1">
      <alignment horizontal="right" vertical="center" wrapText="1"/>
    </xf>
    <xf numFmtId="0" fontId="0" fillId="0" borderId="14" xfId="0" applyBorder="1" applyAlignment="1">
      <alignment horizontal="right" vertical="center" wrapText="1"/>
    </xf>
    <xf numFmtId="49" fontId="2" fillId="0" borderId="87" xfId="0" applyNumberFormat="1" applyFont="1" applyBorder="1" applyAlignment="1" applyProtection="1">
      <alignment horizontal="right" vertical="center" wrapText="1"/>
      <protection hidden="1"/>
    </xf>
    <xf numFmtId="0" fontId="0" fillId="0" borderId="69" xfId="0" applyBorder="1" applyAlignment="1">
      <alignment horizontal="right" vertical="center" wrapText="1"/>
    </xf>
    <xf numFmtId="0" fontId="0" fillId="0" borderId="71" xfId="0" applyBorder="1" applyAlignment="1">
      <alignment horizontal="right" vertical="center" wrapText="1"/>
    </xf>
    <xf numFmtId="49" fontId="2" fillId="0" borderId="88" xfId="0" applyNumberFormat="1" applyFont="1" applyBorder="1" applyAlignment="1" applyProtection="1">
      <alignment horizontal="right" vertical="center" wrapText="1"/>
      <protection hidden="1"/>
    </xf>
    <xf numFmtId="0" fontId="0" fillId="0" borderId="89" xfId="0" applyBorder="1" applyAlignment="1">
      <alignment horizontal="right" vertical="center" wrapText="1"/>
    </xf>
    <xf numFmtId="0" fontId="0" fillId="0" borderId="90" xfId="0" applyBorder="1" applyAlignment="1">
      <alignment horizontal="right" vertical="center" wrapText="1"/>
    </xf>
    <xf numFmtId="0" fontId="0" fillId="0" borderId="74" xfId="0" applyBorder="1" applyAlignment="1" applyProtection="1">
      <alignment horizontal="center" vertical="center" shrinkToFit="1"/>
      <protection hidden="1"/>
    </xf>
    <xf numFmtId="0" fontId="0" fillId="0" borderId="75" xfId="0" applyBorder="1" applyAlignment="1" applyProtection="1">
      <alignment horizontal="center" vertical="center" shrinkToFit="1"/>
      <protection hidden="1"/>
    </xf>
    <xf numFmtId="49" fontId="2" fillId="0" borderId="79" xfId="0" applyNumberFormat="1" applyFont="1" applyBorder="1" applyAlignment="1" applyProtection="1">
      <alignment horizontal="right" vertical="center" wrapText="1"/>
      <protection hidden="1"/>
    </xf>
    <xf numFmtId="49" fontId="2" fillId="0" borderId="80" xfId="0" applyNumberFormat="1" applyFont="1" applyBorder="1" applyAlignment="1" applyProtection="1">
      <alignment horizontal="right" vertical="center" wrapText="1"/>
      <protection hidden="1"/>
    </xf>
    <xf numFmtId="49" fontId="2" fillId="0" borderId="66" xfId="0" applyNumberFormat="1" applyFont="1" applyBorder="1" applyAlignment="1" applyProtection="1">
      <alignment horizontal="right" vertical="center" wrapText="1"/>
      <protection hidden="1"/>
    </xf>
    <xf numFmtId="0" fontId="2" fillId="0" borderId="57" xfId="0" applyFont="1" applyBorder="1" applyAlignment="1" applyProtection="1">
      <alignment horizontal="center" vertical="center" shrinkToFit="1"/>
      <protection hidden="1"/>
    </xf>
    <xf numFmtId="0" fontId="0" fillId="0" borderId="80" xfId="0" applyBorder="1" applyAlignment="1" applyProtection="1">
      <alignment horizontal="center" vertical="center" shrinkToFit="1"/>
      <protection hidden="1"/>
    </xf>
    <xf numFmtId="0" fontId="2" fillId="2" borderId="74" xfId="0" applyFont="1" applyFill="1" applyBorder="1" applyAlignment="1" applyProtection="1">
      <alignment horizontal="center" vertical="center" shrinkToFit="1"/>
      <protection hidden="1"/>
    </xf>
    <xf numFmtId="0" fontId="2" fillId="2" borderId="28" xfId="0" applyFont="1" applyFill="1" applyBorder="1" applyAlignment="1" applyProtection="1">
      <alignment horizontal="center" vertical="center" shrinkToFit="1"/>
      <protection hidden="1"/>
    </xf>
    <xf numFmtId="0" fontId="2" fillId="2" borderId="75" xfId="0" applyFont="1" applyFill="1" applyBorder="1" applyAlignment="1" applyProtection="1">
      <alignment horizontal="center" vertical="center" shrinkToFit="1"/>
      <protection hidden="1"/>
    </xf>
    <xf numFmtId="0" fontId="9" fillId="0" borderId="24" xfId="2" applyBorder="1" applyAlignment="1" applyProtection="1">
      <alignment vertical="center"/>
      <protection hidden="1"/>
    </xf>
    <xf numFmtId="0" fontId="0" fillId="0" borderId="24" xfId="0" applyBorder="1">
      <alignment vertical="center"/>
    </xf>
    <xf numFmtId="0" fontId="0" fillId="0" borderId="13" xfId="0" applyBorder="1" applyProtection="1">
      <alignment vertical="center"/>
      <protection hidden="1"/>
    </xf>
    <xf numFmtId="0" fontId="0" fillId="0" borderId="13" xfId="0" applyBorder="1" applyAlignment="1" applyProtection="1">
      <alignment horizontal="right" vertical="center"/>
      <protection hidden="1"/>
    </xf>
    <xf numFmtId="0" fontId="0" fillId="0" borderId="14" xfId="0" applyBorder="1" applyAlignment="1">
      <alignment horizontal="right" vertical="center"/>
    </xf>
  </cellXfs>
  <cellStyles count="4">
    <cellStyle name="パーセント" xfId="3" builtinId="5"/>
    <cellStyle name="ハイパーリンク" xfId="2" builtinId="8"/>
    <cellStyle name="桁区切り" xfId="1" builtinId="6"/>
    <cellStyle name="標準" xfId="0" builtinId="0"/>
  </cellStyles>
  <dxfs count="6">
    <dxf>
      <font>
        <color theme="0" tint="-0.14996795556505021"/>
      </font>
    </dxf>
    <dxf>
      <font>
        <color theme="0"/>
      </font>
    </dxf>
    <dxf>
      <font>
        <color theme="0" tint="-0.24994659260841701"/>
      </font>
    </dxf>
    <dxf>
      <font>
        <color theme="0" tint="-0.14996795556505021"/>
      </font>
    </dxf>
    <dxf>
      <font>
        <color theme="0" tint="-0.24994659260841701"/>
      </font>
    </dxf>
    <dxf>
      <font>
        <color theme="0" tint="-0.14996795556505021"/>
      </font>
    </dxf>
  </dxfs>
  <tableStyles count="0" defaultTableStyle="TableStyleMedium2" defaultPivotStyle="PivotStyleLight16"/>
  <colors>
    <mruColors>
      <color rgb="FFFFFF99"/>
      <color rgb="FFFFFF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収入・支出・資産残高</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5656198286992405E-2"/>
          <c:y val="0.13486308508692763"/>
          <c:w val="0.84716335400338239"/>
          <c:h val="0.72711976381180077"/>
        </c:manualLayout>
      </c:layout>
      <c:barChart>
        <c:barDir val="col"/>
        <c:grouping val="clustered"/>
        <c:varyColors val="0"/>
        <c:ser>
          <c:idx val="28"/>
          <c:order val="2"/>
          <c:spPr>
            <a:solidFill>
              <a:srgbClr val="FFFFCC"/>
            </a:solidFill>
            <a:ln>
              <a:solidFill>
                <a:srgbClr val="FFC000"/>
              </a:solidFill>
            </a:ln>
            <a:effectLst/>
          </c:spPr>
          <c:invertIfNegative val="0"/>
          <c:cat>
            <c:multiLvlStrRef>
              <c:f>CF表!$H$4:$AB$10</c:f>
              <c:multiLvlStrCache>
                <c:ptCount val="21"/>
                <c:lvl>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lvl>
                <c:lvl>
                  <c:pt idx="0">
                    <c:v>3</c:v>
                  </c:pt>
                  <c:pt idx="1">
                    <c:v>4</c:v>
                  </c:pt>
                  <c:pt idx="2">
                    <c:v>5</c:v>
                  </c:pt>
                  <c:pt idx="3">
                    <c:v>6</c:v>
                  </c:pt>
                  <c:pt idx="4">
                    <c:v>7</c:v>
                  </c:pt>
                  <c:pt idx="5">
                    <c:v>8</c:v>
                  </c:pt>
                  <c:pt idx="6">
                    <c:v>9</c:v>
                  </c:pt>
                  <c:pt idx="7">
                    <c:v>10</c:v>
                  </c:pt>
                  <c:pt idx="8">
                    <c:v>11</c:v>
                  </c:pt>
                  <c:pt idx="9">
                    <c:v>12</c:v>
                  </c:pt>
                  <c:pt idx="10">
                    <c:v>13</c:v>
                  </c:pt>
                  <c:pt idx="11">
                    <c:v>14</c:v>
                  </c:pt>
                  <c:pt idx="12">
                    <c:v>15</c:v>
                  </c:pt>
                  <c:pt idx="13">
                    <c:v>16</c:v>
                  </c:pt>
                  <c:pt idx="14">
                    <c:v>17</c:v>
                  </c:pt>
                  <c:pt idx="15">
                    <c:v>18</c:v>
                  </c:pt>
                  <c:pt idx="16">
                    <c:v>19</c:v>
                  </c:pt>
                  <c:pt idx="17">
                    <c:v>20</c:v>
                  </c:pt>
                  <c:pt idx="18">
                    <c:v>21</c:v>
                  </c:pt>
                  <c:pt idx="19">
                    <c:v>22</c:v>
                  </c:pt>
                  <c:pt idx="20">
                    <c:v>23</c:v>
                  </c:pt>
                </c:lvl>
                <c:lvl>
                  <c:pt idx="0">
                    <c:v>30</c:v>
                  </c:pt>
                  <c:pt idx="1">
                    <c:v>31</c:v>
                  </c:pt>
                  <c:pt idx="2">
                    <c:v>32</c:v>
                  </c:pt>
                  <c:pt idx="3">
                    <c:v>33</c:v>
                  </c:pt>
                  <c:pt idx="4">
                    <c:v>34</c:v>
                  </c:pt>
                  <c:pt idx="5">
                    <c:v>35</c:v>
                  </c:pt>
                  <c:pt idx="6">
                    <c:v>36</c:v>
                  </c:pt>
                  <c:pt idx="7">
                    <c:v>37</c:v>
                  </c:pt>
                  <c:pt idx="8">
                    <c:v>38</c:v>
                  </c:pt>
                  <c:pt idx="9">
                    <c:v>39</c:v>
                  </c:pt>
                  <c:pt idx="10">
                    <c:v>40</c:v>
                  </c:pt>
                  <c:pt idx="11">
                    <c:v>41</c:v>
                  </c:pt>
                  <c:pt idx="12">
                    <c:v>42</c:v>
                  </c:pt>
                  <c:pt idx="13">
                    <c:v>43</c:v>
                  </c:pt>
                  <c:pt idx="14">
                    <c:v>44</c:v>
                  </c:pt>
                  <c:pt idx="15">
                    <c:v>45</c:v>
                  </c:pt>
                  <c:pt idx="16">
                    <c:v>46</c:v>
                  </c:pt>
                  <c:pt idx="17">
                    <c:v>47</c:v>
                  </c:pt>
                  <c:pt idx="18">
                    <c:v>48</c:v>
                  </c:pt>
                  <c:pt idx="19">
                    <c:v>49</c:v>
                  </c:pt>
                  <c:pt idx="20">
                    <c:v>50</c:v>
                  </c:pt>
                </c:lvl>
                <c:lvl>
                  <c:pt idx="0">
                    <c:v>33</c:v>
                  </c:pt>
                  <c:pt idx="1">
                    <c:v>34</c:v>
                  </c:pt>
                  <c:pt idx="2">
                    <c:v>35</c:v>
                  </c:pt>
                  <c:pt idx="3">
                    <c:v>36</c:v>
                  </c:pt>
                  <c:pt idx="4">
                    <c:v>37</c:v>
                  </c:pt>
                  <c:pt idx="5">
                    <c:v>38</c:v>
                  </c:pt>
                  <c:pt idx="6">
                    <c:v>39</c:v>
                  </c:pt>
                  <c:pt idx="7">
                    <c:v>40</c:v>
                  </c:pt>
                  <c:pt idx="8">
                    <c:v>41</c:v>
                  </c:pt>
                  <c:pt idx="9">
                    <c:v>42</c:v>
                  </c:pt>
                  <c:pt idx="10">
                    <c:v>43</c:v>
                  </c:pt>
                  <c:pt idx="11">
                    <c:v>44</c:v>
                  </c:pt>
                  <c:pt idx="12">
                    <c:v>45</c:v>
                  </c:pt>
                  <c:pt idx="13">
                    <c:v>46</c:v>
                  </c:pt>
                  <c:pt idx="14">
                    <c:v>47</c:v>
                  </c:pt>
                  <c:pt idx="15">
                    <c:v>48</c:v>
                  </c:pt>
                  <c:pt idx="16">
                    <c:v>49</c:v>
                  </c:pt>
                  <c:pt idx="17">
                    <c:v>50</c:v>
                  </c:pt>
                  <c:pt idx="18">
                    <c:v>51</c:v>
                  </c:pt>
                  <c:pt idx="19">
                    <c:v>52</c:v>
                  </c:pt>
                  <c:pt idx="20">
                    <c:v>53</c:v>
                  </c:pt>
                </c:lvl>
                <c:lvl>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2038</c:v>
                  </c:pt>
                  <c:pt idx="13">
                    <c:v>2039</c:v>
                  </c:pt>
                  <c:pt idx="14">
                    <c:v>2040</c:v>
                  </c:pt>
                  <c:pt idx="15">
                    <c:v>2041</c:v>
                  </c:pt>
                  <c:pt idx="16">
                    <c:v>2042</c:v>
                  </c:pt>
                  <c:pt idx="17">
                    <c:v>2043</c:v>
                  </c:pt>
                  <c:pt idx="18">
                    <c:v>2044</c:v>
                  </c:pt>
                  <c:pt idx="19">
                    <c:v>2045</c:v>
                  </c:pt>
                  <c:pt idx="20">
                    <c:v>2046</c:v>
                  </c:pt>
                </c:lvl>
              </c:multiLvlStrCache>
            </c:multiLvlStrRef>
          </c:cat>
          <c:val>
            <c:numRef>
              <c:f>CF表!$H$50:$DD$50</c:f>
              <c:numCache>
                <c:formatCode>#,##0_ ;[Red]\-#,##0\ </c:formatCode>
                <c:ptCount val="101"/>
                <c:pt idx="0">
                  <c:v>69</c:v>
                </c:pt>
                <c:pt idx="1">
                  <c:v>60</c:v>
                </c:pt>
                <c:pt idx="2">
                  <c:v>-149</c:v>
                </c:pt>
                <c:pt idx="3">
                  <c:v>-158</c:v>
                </c:pt>
                <c:pt idx="4">
                  <c:v>-189</c:v>
                </c:pt>
                <c:pt idx="5">
                  <c:v>-220</c:v>
                </c:pt>
                <c:pt idx="6">
                  <c:v>-251</c:v>
                </c:pt>
                <c:pt idx="7">
                  <c:v>-298</c:v>
                </c:pt>
                <c:pt idx="8">
                  <c:v>-265</c:v>
                </c:pt>
                <c:pt idx="9">
                  <c:v>-232</c:v>
                </c:pt>
                <c:pt idx="10">
                  <c:v>-219</c:v>
                </c:pt>
                <c:pt idx="11">
                  <c:v>-206</c:v>
                </c:pt>
                <c:pt idx="12">
                  <c:v>-393</c:v>
                </c:pt>
                <c:pt idx="13">
                  <c:v>-406</c:v>
                </c:pt>
                <c:pt idx="14">
                  <c:v>-419</c:v>
                </c:pt>
                <c:pt idx="15">
                  <c:v>-417</c:v>
                </c:pt>
                <c:pt idx="16">
                  <c:v>-443</c:v>
                </c:pt>
                <c:pt idx="17">
                  <c:v>-441</c:v>
                </c:pt>
                <c:pt idx="18">
                  <c:v>-344</c:v>
                </c:pt>
                <c:pt idx="19">
                  <c:v>-346</c:v>
                </c:pt>
                <c:pt idx="20">
                  <c:v>-250</c:v>
                </c:pt>
                <c:pt idx="21">
                  <c:v>-154</c:v>
                </c:pt>
                <c:pt idx="22">
                  <c:v>-58</c:v>
                </c:pt>
                <c:pt idx="23">
                  <c:v>209</c:v>
                </c:pt>
                <c:pt idx="24">
                  <c:v>476</c:v>
                </c:pt>
                <c:pt idx="25">
                  <c:v>743</c:v>
                </c:pt>
                <c:pt idx="26">
                  <c:v>810</c:v>
                </c:pt>
                <c:pt idx="27">
                  <c:v>793</c:v>
                </c:pt>
                <c:pt idx="28">
                  <c:v>840</c:v>
                </c:pt>
                <c:pt idx="29">
                  <c:v>887</c:v>
                </c:pt>
                <c:pt idx="30">
                  <c:v>934</c:v>
                </c:pt>
                <c:pt idx="31">
                  <c:v>981</c:v>
                </c:pt>
                <c:pt idx="32">
                  <c:v>871</c:v>
                </c:pt>
                <c:pt idx="33">
                  <c:v>801</c:v>
                </c:pt>
                <c:pt idx="34">
                  <c:v>831</c:v>
                </c:pt>
                <c:pt idx="35">
                  <c:v>841</c:v>
                </c:pt>
                <c:pt idx="36">
                  <c:v>851</c:v>
                </c:pt>
                <c:pt idx="37">
                  <c:v>861</c:v>
                </c:pt>
                <c:pt idx="38">
                  <c:v>886</c:v>
                </c:pt>
                <c:pt idx="39">
                  <c:v>911</c:v>
                </c:pt>
                <c:pt idx="40">
                  <c:v>736</c:v>
                </c:pt>
                <c:pt idx="41">
                  <c:v>761</c:v>
                </c:pt>
                <c:pt idx="42">
                  <c:v>786</c:v>
                </c:pt>
                <c:pt idx="43">
                  <c:v>851</c:v>
                </c:pt>
                <c:pt idx="44">
                  <c:v>916</c:v>
                </c:pt>
                <c:pt idx="45">
                  <c:v>981</c:v>
                </c:pt>
                <c:pt idx="46">
                  <c:v>1046</c:v>
                </c:pt>
                <c:pt idx="47">
                  <c:v>1038</c:v>
                </c:pt>
                <c:pt idx="48">
                  <c:v>1032</c:v>
                </c:pt>
                <c:pt idx="49">
                  <c:v>1026</c:v>
                </c:pt>
                <c:pt idx="50">
                  <c:v>1020</c:v>
                </c:pt>
                <c:pt idx="51">
                  <c:v>1014</c:v>
                </c:pt>
                <c:pt idx="52">
                  <c:v>1008</c:v>
                </c:pt>
                <c:pt idx="53">
                  <c:v>1002</c:v>
                </c:pt>
                <c:pt idx="54">
                  <c:v>996</c:v>
                </c:pt>
                <c:pt idx="55">
                  <c:v>990</c:v>
                </c:pt>
                <c:pt idx="56">
                  <c:v>984</c:v>
                </c:pt>
                <c:pt idx="57">
                  <c:v>978</c:v>
                </c:pt>
                <c:pt idx="58">
                  <c:v>972</c:v>
                </c:pt>
                <c:pt idx="59">
                  <c:v>966</c:v>
                </c:pt>
                <c:pt idx="60">
                  <c:v>960</c:v>
                </c:pt>
                <c:pt idx="61">
                  <c:v>954</c:v>
                </c:pt>
                <c:pt idx="62">
                  <c:v>948</c:v>
                </c:pt>
                <c:pt idx="63">
                  <c:v>942</c:v>
                </c:pt>
                <c:pt idx="64">
                  <c:v>936</c:v>
                </c:pt>
                <c:pt idx="65">
                  <c:v>930</c:v>
                </c:pt>
                <c:pt idx="66">
                  <c:v>924</c:v>
                </c:pt>
                <c:pt idx="67">
                  <c:v>918</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numCache>
            </c:numRef>
          </c:val>
          <c:extLst>
            <c:ext xmlns:c16="http://schemas.microsoft.com/office/drawing/2014/chart" uri="{C3380CC4-5D6E-409C-BE32-E72D297353CC}">
              <c16:uniqueId val="{0000001D-7A3C-43DA-AEB5-F297B70A6B5B}"/>
            </c:ext>
          </c:extLst>
        </c:ser>
        <c:dLbls>
          <c:showLegendKey val="0"/>
          <c:showVal val="0"/>
          <c:showCatName val="0"/>
          <c:showSerName val="0"/>
          <c:showPercent val="0"/>
          <c:showBubbleSize val="0"/>
        </c:dLbls>
        <c:gapWidth val="150"/>
        <c:axId val="272103679"/>
        <c:axId val="272104927"/>
      </c:barChart>
      <c:lineChart>
        <c:grouping val="standard"/>
        <c:varyColors val="0"/>
        <c:ser>
          <c:idx val="26"/>
          <c:order val="1"/>
          <c:spPr>
            <a:ln w="28575" cap="rnd">
              <a:solidFill>
                <a:srgbClr val="0070C0"/>
              </a:solidFill>
              <a:round/>
            </a:ln>
            <a:effectLst/>
          </c:spPr>
          <c:marker>
            <c:symbol val="circle"/>
            <c:size val="5"/>
            <c:spPr>
              <a:solidFill>
                <a:srgbClr val="0070C0"/>
              </a:solidFill>
              <a:ln w="9525">
                <a:solidFill>
                  <a:srgbClr val="0070C0"/>
                </a:solidFill>
              </a:ln>
              <a:effectLst/>
            </c:spPr>
          </c:marker>
          <c:cat>
            <c:strRef>
              <c:f>CF表!$H$5:$CE$5</c:f>
              <c:strCache>
                <c:ptCount val="68"/>
                <c:pt idx="0">
                  <c:v>33</c:v>
                </c:pt>
                <c:pt idx="1">
                  <c:v>34</c:v>
                </c:pt>
                <c:pt idx="2">
                  <c:v>35</c:v>
                </c:pt>
                <c:pt idx="3">
                  <c:v>36</c:v>
                </c:pt>
                <c:pt idx="4">
                  <c:v>37</c:v>
                </c:pt>
                <c:pt idx="5">
                  <c:v>38</c:v>
                </c:pt>
                <c:pt idx="6">
                  <c:v>39</c:v>
                </c:pt>
                <c:pt idx="7">
                  <c:v>40</c:v>
                </c:pt>
                <c:pt idx="8">
                  <c:v>41</c:v>
                </c:pt>
                <c:pt idx="9">
                  <c:v>42</c:v>
                </c:pt>
                <c:pt idx="10">
                  <c:v>43</c:v>
                </c:pt>
                <c:pt idx="11">
                  <c:v>44</c:v>
                </c:pt>
                <c:pt idx="12">
                  <c:v>45</c:v>
                </c:pt>
                <c:pt idx="13">
                  <c:v>46</c:v>
                </c:pt>
                <c:pt idx="14">
                  <c:v>47</c:v>
                </c:pt>
                <c:pt idx="15">
                  <c:v>48</c:v>
                </c:pt>
                <c:pt idx="16">
                  <c:v>49</c:v>
                </c:pt>
                <c:pt idx="17">
                  <c:v>50</c:v>
                </c:pt>
                <c:pt idx="18">
                  <c:v>51</c:v>
                </c:pt>
                <c:pt idx="19">
                  <c:v>52</c:v>
                </c:pt>
                <c:pt idx="20">
                  <c:v>53</c:v>
                </c:pt>
                <c:pt idx="21">
                  <c:v>54</c:v>
                </c:pt>
                <c:pt idx="22">
                  <c:v>55</c:v>
                </c:pt>
                <c:pt idx="23">
                  <c:v>56</c:v>
                </c:pt>
                <c:pt idx="24">
                  <c:v>57</c:v>
                </c:pt>
                <c:pt idx="25">
                  <c:v>58</c:v>
                </c:pt>
                <c:pt idx="26">
                  <c:v>59</c:v>
                </c:pt>
                <c:pt idx="27">
                  <c:v>60</c:v>
                </c:pt>
                <c:pt idx="28">
                  <c:v>61</c:v>
                </c:pt>
                <c:pt idx="29">
                  <c:v>62</c:v>
                </c:pt>
                <c:pt idx="30">
                  <c:v>63</c:v>
                </c:pt>
                <c:pt idx="31">
                  <c:v>64</c:v>
                </c:pt>
                <c:pt idx="32">
                  <c:v>65</c:v>
                </c:pt>
                <c:pt idx="33">
                  <c:v>66</c:v>
                </c:pt>
                <c:pt idx="34">
                  <c:v>67</c:v>
                </c:pt>
                <c:pt idx="35">
                  <c:v>68</c:v>
                </c:pt>
                <c:pt idx="36">
                  <c:v>69</c:v>
                </c:pt>
                <c:pt idx="37">
                  <c:v>70</c:v>
                </c:pt>
                <c:pt idx="38">
                  <c:v>71</c:v>
                </c:pt>
                <c:pt idx="39">
                  <c:v>72</c:v>
                </c:pt>
                <c:pt idx="40">
                  <c:v>73</c:v>
                </c:pt>
                <c:pt idx="41">
                  <c:v>74</c:v>
                </c:pt>
                <c:pt idx="42">
                  <c:v>75</c:v>
                </c:pt>
                <c:pt idx="43">
                  <c:v>76</c:v>
                </c:pt>
                <c:pt idx="44">
                  <c:v>77</c:v>
                </c:pt>
                <c:pt idx="45">
                  <c:v>78</c:v>
                </c:pt>
                <c:pt idx="46">
                  <c:v>79</c:v>
                </c:pt>
                <c:pt idx="47">
                  <c:v>80</c:v>
                </c:pt>
                <c:pt idx="48">
                  <c:v>81</c:v>
                </c:pt>
                <c:pt idx="49">
                  <c:v>82</c:v>
                </c:pt>
                <c:pt idx="50">
                  <c:v>83</c:v>
                </c:pt>
                <c:pt idx="51">
                  <c:v>84</c:v>
                </c:pt>
                <c:pt idx="52">
                  <c:v>85</c:v>
                </c:pt>
                <c:pt idx="53">
                  <c:v>86</c:v>
                </c:pt>
                <c:pt idx="54">
                  <c:v>87</c:v>
                </c:pt>
                <c:pt idx="55">
                  <c:v>88</c:v>
                </c:pt>
                <c:pt idx="56">
                  <c:v>89</c:v>
                </c:pt>
                <c:pt idx="57">
                  <c:v>90</c:v>
                </c:pt>
                <c:pt idx="58">
                  <c:v>91</c:v>
                </c:pt>
                <c:pt idx="59">
                  <c:v>92</c:v>
                </c:pt>
                <c:pt idx="60">
                  <c:v>93</c:v>
                </c:pt>
                <c:pt idx="61">
                  <c:v>94</c:v>
                </c:pt>
                <c:pt idx="62">
                  <c:v>95</c:v>
                </c:pt>
                <c:pt idx="63">
                  <c:v>96</c:v>
                </c:pt>
                <c:pt idx="64">
                  <c:v>97</c:v>
                </c:pt>
                <c:pt idx="65">
                  <c:v>98</c:v>
                </c:pt>
                <c:pt idx="66">
                  <c:v>99</c:v>
                </c:pt>
                <c:pt idx="67">
                  <c:v>100</c:v>
                </c:pt>
              </c:strCache>
            </c:strRef>
          </c:cat>
          <c:val>
            <c:numRef>
              <c:f>CF表!$H$48:$DD$48</c:f>
              <c:numCache>
                <c:formatCode>#,##0_ ;[Red]\-#,##0\ </c:formatCode>
                <c:ptCount val="101"/>
                <c:pt idx="0">
                  <c:v>1071</c:v>
                </c:pt>
                <c:pt idx="1">
                  <c:v>589</c:v>
                </c:pt>
                <c:pt idx="2">
                  <c:v>789</c:v>
                </c:pt>
                <c:pt idx="3">
                  <c:v>589</c:v>
                </c:pt>
                <c:pt idx="4">
                  <c:v>611</c:v>
                </c:pt>
                <c:pt idx="5">
                  <c:v>611</c:v>
                </c:pt>
                <c:pt idx="6">
                  <c:v>611</c:v>
                </c:pt>
                <c:pt idx="7">
                  <c:v>627</c:v>
                </c:pt>
                <c:pt idx="8">
                  <c:v>627</c:v>
                </c:pt>
                <c:pt idx="9">
                  <c:v>627</c:v>
                </c:pt>
                <c:pt idx="10">
                  <c:v>647</c:v>
                </c:pt>
                <c:pt idx="11">
                  <c:v>647</c:v>
                </c:pt>
                <c:pt idx="12">
                  <c:v>847</c:v>
                </c:pt>
                <c:pt idx="13">
                  <c:v>673</c:v>
                </c:pt>
                <c:pt idx="14">
                  <c:v>673</c:v>
                </c:pt>
                <c:pt idx="15">
                  <c:v>658</c:v>
                </c:pt>
                <c:pt idx="16">
                  <c:v>686</c:v>
                </c:pt>
                <c:pt idx="17">
                  <c:v>658</c:v>
                </c:pt>
                <c:pt idx="18">
                  <c:v>643</c:v>
                </c:pt>
                <c:pt idx="19">
                  <c:v>742</c:v>
                </c:pt>
                <c:pt idx="20">
                  <c:v>644</c:v>
                </c:pt>
                <c:pt idx="21">
                  <c:v>644</c:v>
                </c:pt>
                <c:pt idx="22">
                  <c:v>644</c:v>
                </c:pt>
                <c:pt idx="23">
                  <c:v>473</c:v>
                </c:pt>
                <c:pt idx="24">
                  <c:v>473</c:v>
                </c:pt>
                <c:pt idx="25">
                  <c:v>473</c:v>
                </c:pt>
                <c:pt idx="26">
                  <c:v>673</c:v>
                </c:pt>
                <c:pt idx="27">
                  <c:v>522</c:v>
                </c:pt>
                <c:pt idx="28">
                  <c:v>458</c:v>
                </c:pt>
                <c:pt idx="29">
                  <c:v>458</c:v>
                </c:pt>
                <c:pt idx="30">
                  <c:v>458</c:v>
                </c:pt>
                <c:pt idx="31">
                  <c:v>458</c:v>
                </c:pt>
                <c:pt idx="32">
                  <c:v>490</c:v>
                </c:pt>
                <c:pt idx="33">
                  <c:v>429</c:v>
                </c:pt>
                <c:pt idx="34">
                  <c:v>329</c:v>
                </c:pt>
                <c:pt idx="35">
                  <c:v>329</c:v>
                </c:pt>
                <c:pt idx="36">
                  <c:v>329</c:v>
                </c:pt>
                <c:pt idx="37">
                  <c:v>329</c:v>
                </c:pt>
                <c:pt idx="38">
                  <c:v>314</c:v>
                </c:pt>
                <c:pt idx="39">
                  <c:v>314</c:v>
                </c:pt>
                <c:pt idx="40">
                  <c:v>514</c:v>
                </c:pt>
                <c:pt idx="41">
                  <c:v>314</c:v>
                </c:pt>
                <c:pt idx="42">
                  <c:v>314</c:v>
                </c:pt>
                <c:pt idx="43">
                  <c:v>274</c:v>
                </c:pt>
                <c:pt idx="44">
                  <c:v>274</c:v>
                </c:pt>
                <c:pt idx="45">
                  <c:v>274</c:v>
                </c:pt>
                <c:pt idx="46">
                  <c:v>274</c:v>
                </c:pt>
                <c:pt idx="47">
                  <c:v>262</c:v>
                </c:pt>
                <c:pt idx="48">
                  <c:v>260</c:v>
                </c:pt>
                <c:pt idx="49">
                  <c:v>260</c:v>
                </c:pt>
                <c:pt idx="50">
                  <c:v>260</c:v>
                </c:pt>
                <c:pt idx="51">
                  <c:v>260</c:v>
                </c:pt>
                <c:pt idx="52">
                  <c:v>260</c:v>
                </c:pt>
                <c:pt idx="53">
                  <c:v>260</c:v>
                </c:pt>
                <c:pt idx="54">
                  <c:v>260</c:v>
                </c:pt>
                <c:pt idx="55">
                  <c:v>260</c:v>
                </c:pt>
                <c:pt idx="56">
                  <c:v>260</c:v>
                </c:pt>
                <c:pt idx="57">
                  <c:v>260</c:v>
                </c:pt>
                <c:pt idx="58">
                  <c:v>260</c:v>
                </c:pt>
                <c:pt idx="59">
                  <c:v>260</c:v>
                </c:pt>
                <c:pt idx="60">
                  <c:v>260</c:v>
                </c:pt>
                <c:pt idx="61">
                  <c:v>260</c:v>
                </c:pt>
                <c:pt idx="62">
                  <c:v>260</c:v>
                </c:pt>
                <c:pt idx="63">
                  <c:v>260</c:v>
                </c:pt>
                <c:pt idx="64">
                  <c:v>260</c:v>
                </c:pt>
                <c:pt idx="65">
                  <c:v>260</c:v>
                </c:pt>
                <c:pt idx="66">
                  <c:v>260</c:v>
                </c:pt>
                <c:pt idx="67">
                  <c:v>260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numCache>
            </c:numRef>
          </c:val>
          <c:smooth val="0"/>
          <c:extLst>
            <c:ext xmlns:c16="http://schemas.microsoft.com/office/drawing/2014/chart" uri="{C3380CC4-5D6E-409C-BE32-E72D297353CC}">
              <c16:uniqueId val="{0000001B-7A3C-43DA-AEB5-F297B70A6B5B}"/>
            </c:ext>
          </c:extLst>
        </c:ser>
        <c:ser>
          <c:idx val="17"/>
          <c:order val="0"/>
          <c:spPr>
            <a:ln w="28575" cap="rnd">
              <a:solidFill>
                <a:srgbClr val="FF0000"/>
              </a:solidFill>
              <a:round/>
            </a:ln>
            <a:effectLst/>
          </c:spPr>
          <c:marker>
            <c:symbol val="circle"/>
            <c:size val="5"/>
            <c:spPr>
              <a:solidFill>
                <a:srgbClr val="FF0000"/>
              </a:solidFill>
              <a:ln w="9525">
                <a:solidFill>
                  <a:srgbClr val="FF0000"/>
                </a:solidFill>
              </a:ln>
              <a:effectLst/>
            </c:spPr>
          </c:marker>
          <c:cat>
            <c:strRef>
              <c:f>CF表!$H$5:$CE$5</c:f>
              <c:strCache>
                <c:ptCount val="68"/>
                <c:pt idx="0">
                  <c:v>33</c:v>
                </c:pt>
                <c:pt idx="1">
                  <c:v>34</c:v>
                </c:pt>
                <c:pt idx="2">
                  <c:v>35</c:v>
                </c:pt>
                <c:pt idx="3">
                  <c:v>36</c:v>
                </c:pt>
                <c:pt idx="4">
                  <c:v>37</c:v>
                </c:pt>
                <c:pt idx="5">
                  <c:v>38</c:v>
                </c:pt>
                <c:pt idx="6">
                  <c:v>39</c:v>
                </c:pt>
                <c:pt idx="7">
                  <c:v>40</c:v>
                </c:pt>
                <c:pt idx="8">
                  <c:v>41</c:v>
                </c:pt>
                <c:pt idx="9">
                  <c:v>42</c:v>
                </c:pt>
                <c:pt idx="10">
                  <c:v>43</c:v>
                </c:pt>
                <c:pt idx="11">
                  <c:v>44</c:v>
                </c:pt>
                <c:pt idx="12">
                  <c:v>45</c:v>
                </c:pt>
                <c:pt idx="13">
                  <c:v>46</c:v>
                </c:pt>
                <c:pt idx="14">
                  <c:v>47</c:v>
                </c:pt>
                <c:pt idx="15">
                  <c:v>48</c:v>
                </c:pt>
                <c:pt idx="16">
                  <c:v>49</c:v>
                </c:pt>
                <c:pt idx="17">
                  <c:v>50</c:v>
                </c:pt>
                <c:pt idx="18">
                  <c:v>51</c:v>
                </c:pt>
                <c:pt idx="19">
                  <c:v>52</c:v>
                </c:pt>
                <c:pt idx="20">
                  <c:v>53</c:v>
                </c:pt>
                <c:pt idx="21">
                  <c:v>54</c:v>
                </c:pt>
                <c:pt idx="22">
                  <c:v>55</c:v>
                </c:pt>
                <c:pt idx="23">
                  <c:v>56</c:v>
                </c:pt>
                <c:pt idx="24">
                  <c:v>57</c:v>
                </c:pt>
                <c:pt idx="25">
                  <c:v>58</c:v>
                </c:pt>
                <c:pt idx="26">
                  <c:v>59</c:v>
                </c:pt>
                <c:pt idx="27">
                  <c:v>60</c:v>
                </c:pt>
                <c:pt idx="28">
                  <c:v>61</c:v>
                </c:pt>
                <c:pt idx="29">
                  <c:v>62</c:v>
                </c:pt>
                <c:pt idx="30">
                  <c:v>63</c:v>
                </c:pt>
                <c:pt idx="31">
                  <c:v>64</c:v>
                </c:pt>
                <c:pt idx="32">
                  <c:v>65</c:v>
                </c:pt>
                <c:pt idx="33">
                  <c:v>66</c:v>
                </c:pt>
                <c:pt idx="34">
                  <c:v>67</c:v>
                </c:pt>
                <c:pt idx="35">
                  <c:v>68</c:v>
                </c:pt>
                <c:pt idx="36">
                  <c:v>69</c:v>
                </c:pt>
                <c:pt idx="37">
                  <c:v>70</c:v>
                </c:pt>
                <c:pt idx="38">
                  <c:v>71</c:v>
                </c:pt>
                <c:pt idx="39">
                  <c:v>72</c:v>
                </c:pt>
                <c:pt idx="40">
                  <c:v>73</c:v>
                </c:pt>
                <c:pt idx="41">
                  <c:v>74</c:v>
                </c:pt>
                <c:pt idx="42">
                  <c:v>75</c:v>
                </c:pt>
                <c:pt idx="43">
                  <c:v>76</c:v>
                </c:pt>
                <c:pt idx="44">
                  <c:v>77</c:v>
                </c:pt>
                <c:pt idx="45">
                  <c:v>78</c:v>
                </c:pt>
                <c:pt idx="46">
                  <c:v>79</c:v>
                </c:pt>
                <c:pt idx="47">
                  <c:v>80</c:v>
                </c:pt>
                <c:pt idx="48">
                  <c:v>81</c:v>
                </c:pt>
                <c:pt idx="49">
                  <c:v>82</c:v>
                </c:pt>
                <c:pt idx="50">
                  <c:v>83</c:v>
                </c:pt>
                <c:pt idx="51">
                  <c:v>84</c:v>
                </c:pt>
                <c:pt idx="52">
                  <c:v>85</c:v>
                </c:pt>
                <c:pt idx="53">
                  <c:v>86</c:v>
                </c:pt>
                <c:pt idx="54">
                  <c:v>87</c:v>
                </c:pt>
                <c:pt idx="55">
                  <c:v>88</c:v>
                </c:pt>
                <c:pt idx="56">
                  <c:v>89</c:v>
                </c:pt>
                <c:pt idx="57">
                  <c:v>90</c:v>
                </c:pt>
                <c:pt idx="58">
                  <c:v>91</c:v>
                </c:pt>
                <c:pt idx="59">
                  <c:v>92</c:v>
                </c:pt>
                <c:pt idx="60">
                  <c:v>93</c:v>
                </c:pt>
                <c:pt idx="61">
                  <c:v>94</c:v>
                </c:pt>
                <c:pt idx="62">
                  <c:v>95</c:v>
                </c:pt>
                <c:pt idx="63">
                  <c:v>96</c:v>
                </c:pt>
                <c:pt idx="64">
                  <c:v>97</c:v>
                </c:pt>
                <c:pt idx="65">
                  <c:v>98</c:v>
                </c:pt>
                <c:pt idx="66">
                  <c:v>99</c:v>
                </c:pt>
                <c:pt idx="67">
                  <c:v>100</c:v>
                </c:pt>
              </c:strCache>
            </c:strRef>
          </c:cat>
          <c:val>
            <c:numRef>
              <c:f>CF表!$H$37:$DD$37</c:f>
              <c:numCache>
                <c:formatCode>#,##0_ ;[Red]\-#,##0\ </c:formatCode>
                <c:ptCount val="101"/>
                <c:pt idx="0">
                  <c:v>580</c:v>
                </c:pt>
                <c:pt idx="1">
                  <c:v>580</c:v>
                </c:pt>
                <c:pt idx="2">
                  <c:v>580</c:v>
                </c:pt>
                <c:pt idx="3">
                  <c:v>580</c:v>
                </c:pt>
                <c:pt idx="4">
                  <c:v>580</c:v>
                </c:pt>
                <c:pt idx="5">
                  <c:v>580</c:v>
                </c:pt>
                <c:pt idx="6">
                  <c:v>580</c:v>
                </c:pt>
                <c:pt idx="7">
                  <c:v>580</c:v>
                </c:pt>
                <c:pt idx="8">
                  <c:v>660</c:v>
                </c:pt>
                <c:pt idx="9">
                  <c:v>660</c:v>
                </c:pt>
                <c:pt idx="10">
                  <c:v>660</c:v>
                </c:pt>
                <c:pt idx="11">
                  <c:v>660</c:v>
                </c:pt>
                <c:pt idx="12">
                  <c:v>660</c:v>
                </c:pt>
                <c:pt idx="13">
                  <c:v>660</c:v>
                </c:pt>
                <c:pt idx="14">
                  <c:v>660</c:v>
                </c:pt>
                <c:pt idx="15">
                  <c:v>660</c:v>
                </c:pt>
                <c:pt idx="16">
                  <c:v>660</c:v>
                </c:pt>
                <c:pt idx="17">
                  <c:v>660</c:v>
                </c:pt>
                <c:pt idx="18">
                  <c:v>740</c:v>
                </c:pt>
                <c:pt idx="19">
                  <c:v>740</c:v>
                </c:pt>
                <c:pt idx="20">
                  <c:v>740</c:v>
                </c:pt>
                <c:pt idx="21">
                  <c:v>740</c:v>
                </c:pt>
                <c:pt idx="22">
                  <c:v>740</c:v>
                </c:pt>
                <c:pt idx="23">
                  <c:v>740</c:v>
                </c:pt>
                <c:pt idx="24">
                  <c:v>740</c:v>
                </c:pt>
                <c:pt idx="25">
                  <c:v>740</c:v>
                </c:pt>
                <c:pt idx="26">
                  <c:v>740</c:v>
                </c:pt>
                <c:pt idx="27">
                  <c:v>505</c:v>
                </c:pt>
                <c:pt idx="28">
                  <c:v>505</c:v>
                </c:pt>
                <c:pt idx="29">
                  <c:v>505</c:v>
                </c:pt>
                <c:pt idx="30">
                  <c:v>505</c:v>
                </c:pt>
                <c:pt idx="31">
                  <c:v>505</c:v>
                </c:pt>
                <c:pt idx="32">
                  <c:v>380</c:v>
                </c:pt>
                <c:pt idx="33">
                  <c:v>359</c:v>
                </c:pt>
                <c:pt idx="34">
                  <c:v>359</c:v>
                </c:pt>
                <c:pt idx="35">
                  <c:v>339</c:v>
                </c:pt>
                <c:pt idx="36">
                  <c:v>339</c:v>
                </c:pt>
                <c:pt idx="37">
                  <c:v>339</c:v>
                </c:pt>
                <c:pt idx="38">
                  <c:v>339</c:v>
                </c:pt>
                <c:pt idx="39">
                  <c:v>339</c:v>
                </c:pt>
                <c:pt idx="40">
                  <c:v>339</c:v>
                </c:pt>
                <c:pt idx="41">
                  <c:v>339</c:v>
                </c:pt>
                <c:pt idx="42">
                  <c:v>339</c:v>
                </c:pt>
                <c:pt idx="43">
                  <c:v>339</c:v>
                </c:pt>
                <c:pt idx="44">
                  <c:v>339</c:v>
                </c:pt>
                <c:pt idx="45">
                  <c:v>339</c:v>
                </c:pt>
                <c:pt idx="46">
                  <c:v>339</c:v>
                </c:pt>
                <c:pt idx="47">
                  <c:v>254</c:v>
                </c:pt>
                <c:pt idx="48">
                  <c:v>254</c:v>
                </c:pt>
                <c:pt idx="49">
                  <c:v>254</c:v>
                </c:pt>
                <c:pt idx="50">
                  <c:v>254</c:v>
                </c:pt>
                <c:pt idx="51">
                  <c:v>254</c:v>
                </c:pt>
                <c:pt idx="52">
                  <c:v>254</c:v>
                </c:pt>
                <c:pt idx="53">
                  <c:v>254</c:v>
                </c:pt>
                <c:pt idx="54">
                  <c:v>254</c:v>
                </c:pt>
                <c:pt idx="55">
                  <c:v>254</c:v>
                </c:pt>
                <c:pt idx="56">
                  <c:v>254</c:v>
                </c:pt>
                <c:pt idx="57">
                  <c:v>254</c:v>
                </c:pt>
                <c:pt idx="58">
                  <c:v>254</c:v>
                </c:pt>
                <c:pt idx="59">
                  <c:v>254</c:v>
                </c:pt>
                <c:pt idx="60">
                  <c:v>254</c:v>
                </c:pt>
                <c:pt idx="61">
                  <c:v>254</c:v>
                </c:pt>
                <c:pt idx="62">
                  <c:v>254</c:v>
                </c:pt>
                <c:pt idx="63">
                  <c:v>254</c:v>
                </c:pt>
                <c:pt idx="64">
                  <c:v>254</c:v>
                </c:pt>
                <c:pt idx="65">
                  <c:v>254</c:v>
                </c:pt>
                <c:pt idx="66">
                  <c:v>254</c:v>
                </c:pt>
                <c:pt idx="67">
                  <c:v>254</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numCache>
            </c:numRef>
          </c:val>
          <c:smooth val="0"/>
          <c:extLst>
            <c:ext xmlns:c16="http://schemas.microsoft.com/office/drawing/2014/chart" uri="{C3380CC4-5D6E-409C-BE32-E72D297353CC}">
              <c16:uniqueId val="{00000011-7A3C-43DA-AEB5-F297B70A6B5B}"/>
            </c:ext>
          </c:extLst>
        </c:ser>
        <c:dLbls>
          <c:showLegendKey val="0"/>
          <c:showVal val="0"/>
          <c:showCatName val="0"/>
          <c:showSerName val="0"/>
          <c:showPercent val="0"/>
          <c:showBubbleSize val="0"/>
        </c:dLbls>
        <c:marker val="1"/>
        <c:smooth val="0"/>
        <c:axId val="138154815"/>
        <c:axId val="138153567"/>
      </c:lineChart>
      <c:catAx>
        <c:axId val="1381548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38153567"/>
        <c:crosses val="autoZero"/>
        <c:auto val="1"/>
        <c:lblAlgn val="ctr"/>
        <c:lblOffset val="100"/>
        <c:tickMarkSkip val="5"/>
        <c:noMultiLvlLbl val="0"/>
      </c:catAx>
      <c:valAx>
        <c:axId val="138153567"/>
        <c:scaling>
          <c:orientation val="minMax"/>
        </c:scaling>
        <c:delete val="0"/>
        <c:axPos val="l"/>
        <c:majorGridlines>
          <c:spPr>
            <a:ln w="9525" cap="flat" cmpd="sng" algn="ctr">
              <a:solidFill>
                <a:schemeClr val="tx1">
                  <a:lumMod val="15000"/>
                  <a:lumOff val="85000"/>
                </a:schemeClr>
              </a:solidFill>
              <a:round/>
            </a:ln>
            <a:effectLst/>
          </c:spPr>
        </c:majorGridlines>
        <c:numFmt formatCode="#,##0_ ;[Red]\-#,##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38154815"/>
        <c:crosses val="autoZero"/>
        <c:crossBetween val="between"/>
      </c:valAx>
      <c:valAx>
        <c:axId val="272104927"/>
        <c:scaling>
          <c:orientation val="minMax"/>
        </c:scaling>
        <c:delete val="0"/>
        <c:axPos val="r"/>
        <c:numFmt formatCode="#,##0_ ;[Red]\-#,##0\ "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72103679"/>
        <c:crosses val="max"/>
        <c:crossBetween val="between"/>
      </c:valAx>
      <c:catAx>
        <c:axId val="272103679"/>
        <c:scaling>
          <c:orientation val="minMax"/>
        </c:scaling>
        <c:delete val="1"/>
        <c:axPos val="b"/>
        <c:numFmt formatCode="General" sourceLinked="1"/>
        <c:majorTickMark val="out"/>
        <c:minorTickMark val="none"/>
        <c:tickLblPos val="nextTo"/>
        <c:crossAx val="272104927"/>
        <c:crosses val="autoZero"/>
        <c:auto val="1"/>
        <c:lblAlgn val="ctr"/>
        <c:lblOffset val="100"/>
        <c:noMultiLvlLbl val="0"/>
      </c:cat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22522;&#26412;&#24773;&#22577;!A1"/></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hyperlink" Target="#&#12460;&#12452;&#12489;&#20184;&#12365;&#30333;&#32025;!A33"/></Relationships>
</file>

<file path=xl/drawings/drawing1.xml><?xml version="1.0" encoding="utf-8"?>
<xdr:wsDr xmlns:xdr="http://schemas.openxmlformats.org/drawingml/2006/spreadsheetDrawing" xmlns:a="http://schemas.openxmlformats.org/drawingml/2006/main">
  <xdr:twoCellAnchor>
    <xdr:from>
      <xdr:col>11</xdr:col>
      <xdr:colOff>603250</xdr:colOff>
      <xdr:row>10</xdr:row>
      <xdr:rowOff>190500</xdr:rowOff>
    </xdr:from>
    <xdr:to>
      <xdr:col>14</xdr:col>
      <xdr:colOff>196850</xdr:colOff>
      <xdr:row>13</xdr:row>
      <xdr:rowOff>139700</xdr:rowOff>
    </xdr:to>
    <xdr:sp macro="" textlink="">
      <xdr:nvSpPr>
        <xdr:cNvPr id="6" name="矢印: ストライプ 5">
          <a:hlinkClick xmlns:r="http://schemas.openxmlformats.org/officeDocument/2006/relationships" r:id="rId1"/>
          <a:extLst>
            <a:ext uri="{FF2B5EF4-FFF2-40B4-BE49-F238E27FC236}">
              <a16:creationId xmlns:a16="http://schemas.microsoft.com/office/drawing/2014/main" id="{9C0D4CBF-FF7F-98B9-4603-80DF86C4E871}"/>
            </a:ext>
          </a:extLst>
        </xdr:cNvPr>
        <xdr:cNvSpPr/>
      </xdr:nvSpPr>
      <xdr:spPr>
        <a:xfrm>
          <a:off x="7308850" y="2374900"/>
          <a:ext cx="1422400" cy="615950"/>
        </a:xfrm>
        <a:prstGeom prst="stripedRightArrow">
          <a:avLst/>
        </a:prstGeom>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同意の上、作成</a:t>
          </a:r>
        </a:p>
      </xdr:txBody>
    </xdr:sp>
    <xdr:clientData/>
  </xdr:twoCellAnchor>
  <xdr:twoCellAnchor editAs="oneCell">
    <xdr:from>
      <xdr:col>10</xdr:col>
      <xdr:colOff>444500</xdr:colOff>
      <xdr:row>15</xdr:row>
      <xdr:rowOff>146050</xdr:rowOff>
    </xdr:from>
    <xdr:to>
      <xdr:col>13</xdr:col>
      <xdr:colOff>564150</xdr:colOff>
      <xdr:row>17</xdr:row>
      <xdr:rowOff>152400</xdr:rowOff>
    </xdr:to>
    <xdr:pic>
      <xdr:nvPicPr>
        <xdr:cNvPr id="2" name="図 1" descr="（株）TIM　Consulting">
          <a:extLst>
            <a:ext uri="{FF2B5EF4-FFF2-40B4-BE49-F238E27FC236}">
              <a16:creationId xmlns:a16="http://schemas.microsoft.com/office/drawing/2014/main" id="{2365A388-1A33-908B-C25C-626F29ED2D8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540500" y="3384550"/>
          <a:ext cx="1948450" cy="336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9524</xdr:rowOff>
    </xdr:from>
    <xdr:to>
      <xdr:col>9</xdr:col>
      <xdr:colOff>596900</xdr:colOff>
      <xdr:row>24</xdr:row>
      <xdr:rowOff>82550</xdr:rowOff>
    </xdr:to>
    <xdr:graphicFrame macro="">
      <xdr:nvGraphicFramePr>
        <xdr:cNvPr id="2" name="グラフ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482600</xdr:colOff>
      <xdr:row>1</xdr:row>
      <xdr:rowOff>85726</xdr:rowOff>
    </xdr:from>
    <xdr:to>
      <xdr:col>1</xdr:col>
      <xdr:colOff>336550</xdr:colOff>
      <xdr:row>1</xdr:row>
      <xdr:rowOff>85726</xdr:rowOff>
    </xdr:to>
    <xdr:cxnSp macro="">
      <xdr:nvCxnSpPr>
        <xdr:cNvPr id="3" name="直線コネクタ 2">
          <a:extLst>
            <a:ext uri="{FF2B5EF4-FFF2-40B4-BE49-F238E27FC236}">
              <a16:creationId xmlns:a16="http://schemas.microsoft.com/office/drawing/2014/main" id="{DD5EAFD9-E17D-0F77-12A1-A92AD2DABDA7}"/>
            </a:ext>
          </a:extLst>
        </xdr:cNvPr>
        <xdr:cNvCxnSpPr/>
      </xdr:nvCxnSpPr>
      <xdr:spPr>
        <a:xfrm>
          <a:off x="482600" y="250826"/>
          <a:ext cx="463550" cy="0"/>
        </a:xfrm>
        <a:prstGeom prst="line">
          <a:avLst/>
        </a:prstGeom>
        <a:ln w="22225">
          <a:solidFill>
            <a:srgbClr val="FF0000"/>
          </a:solidFill>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342900</xdr:colOff>
      <xdr:row>1</xdr:row>
      <xdr:rowOff>146050</xdr:rowOff>
    </xdr:from>
    <xdr:to>
      <xdr:col>2</xdr:col>
      <xdr:colOff>234950</xdr:colOff>
      <xdr:row>3</xdr:row>
      <xdr:rowOff>88900</xdr:rowOff>
    </xdr:to>
    <xdr:sp macro="" textlink="">
      <xdr:nvSpPr>
        <xdr:cNvPr id="4" name="テキスト ボックス 3">
          <a:extLst>
            <a:ext uri="{FF2B5EF4-FFF2-40B4-BE49-F238E27FC236}">
              <a16:creationId xmlns:a16="http://schemas.microsoft.com/office/drawing/2014/main" id="{95FA9FE1-DC86-064A-CA7D-E8D21D662E46}"/>
            </a:ext>
          </a:extLst>
        </xdr:cNvPr>
        <xdr:cNvSpPr txBox="1"/>
      </xdr:nvSpPr>
      <xdr:spPr>
        <a:xfrm>
          <a:off x="952500" y="311150"/>
          <a:ext cx="501650" cy="273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pPr algn="r"/>
          <a:r>
            <a:rPr kumimoji="1" lang="ja-JP" altLang="en-US" sz="1100"/>
            <a:t>支出</a:t>
          </a:r>
        </a:p>
      </xdr:txBody>
    </xdr:sp>
    <xdr:clientData/>
  </xdr:twoCellAnchor>
  <xdr:twoCellAnchor>
    <xdr:from>
      <xdr:col>0</xdr:col>
      <xdr:colOff>476250</xdr:colOff>
      <xdr:row>2</xdr:row>
      <xdr:rowOff>117476</xdr:rowOff>
    </xdr:from>
    <xdr:to>
      <xdr:col>1</xdr:col>
      <xdr:colOff>330200</xdr:colOff>
      <xdr:row>2</xdr:row>
      <xdr:rowOff>117476</xdr:rowOff>
    </xdr:to>
    <xdr:cxnSp macro="">
      <xdr:nvCxnSpPr>
        <xdr:cNvPr id="5" name="直線コネクタ 4">
          <a:extLst>
            <a:ext uri="{FF2B5EF4-FFF2-40B4-BE49-F238E27FC236}">
              <a16:creationId xmlns:a16="http://schemas.microsoft.com/office/drawing/2014/main" id="{673571AA-C07B-E25C-E8CD-3658E6FCE162}"/>
            </a:ext>
          </a:extLst>
        </xdr:cNvPr>
        <xdr:cNvCxnSpPr/>
      </xdr:nvCxnSpPr>
      <xdr:spPr>
        <a:xfrm>
          <a:off x="476250" y="447676"/>
          <a:ext cx="463550" cy="0"/>
        </a:xfrm>
        <a:prstGeom prst="line">
          <a:avLst/>
        </a:prstGeom>
        <a:ln w="22225">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342900</xdr:colOff>
      <xdr:row>0</xdr:row>
      <xdr:rowOff>101600</xdr:rowOff>
    </xdr:from>
    <xdr:to>
      <xdr:col>2</xdr:col>
      <xdr:colOff>234950</xdr:colOff>
      <xdr:row>2</xdr:row>
      <xdr:rowOff>44450</xdr:rowOff>
    </xdr:to>
    <xdr:sp macro="" textlink="">
      <xdr:nvSpPr>
        <xdr:cNvPr id="6" name="テキスト ボックス 5">
          <a:extLst>
            <a:ext uri="{FF2B5EF4-FFF2-40B4-BE49-F238E27FC236}">
              <a16:creationId xmlns:a16="http://schemas.microsoft.com/office/drawing/2014/main" id="{55920435-9E10-4F68-8C3C-8F53E0AC0FEA}"/>
            </a:ext>
          </a:extLst>
        </xdr:cNvPr>
        <xdr:cNvSpPr txBox="1"/>
      </xdr:nvSpPr>
      <xdr:spPr>
        <a:xfrm>
          <a:off x="952500" y="101600"/>
          <a:ext cx="501650" cy="273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pPr algn="r"/>
          <a:r>
            <a:rPr kumimoji="1" lang="ja-JP" altLang="en-US" sz="1100"/>
            <a:t>収入</a:t>
          </a:r>
        </a:p>
      </xdr:txBody>
    </xdr:sp>
    <xdr:clientData/>
  </xdr:twoCellAnchor>
  <xdr:twoCellAnchor>
    <xdr:from>
      <xdr:col>6</xdr:col>
      <xdr:colOff>279400</xdr:colOff>
      <xdr:row>2</xdr:row>
      <xdr:rowOff>12700</xdr:rowOff>
    </xdr:from>
    <xdr:to>
      <xdr:col>7</xdr:col>
      <xdr:colOff>133350</xdr:colOff>
      <xdr:row>2</xdr:row>
      <xdr:rowOff>12700</xdr:rowOff>
    </xdr:to>
    <xdr:cxnSp macro="">
      <xdr:nvCxnSpPr>
        <xdr:cNvPr id="7" name="直線コネクタ 6">
          <a:extLst>
            <a:ext uri="{FF2B5EF4-FFF2-40B4-BE49-F238E27FC236}">
              <a16:creationId xmlns:a16="http://schemas.microsoft.com/office/drawing/2014/main" id="{D3F379E0-6B9A-4820-9242-F7C82386122A}"/>
            </a:ext>
          </a:extLst>
        </xdr:cNvPr>
        <xdr:cNvCxnSpPr/>
      </xdr:nvCxnSpPr>
      <xdr:spPr>
        <a:xfrm>
          <a:off x="3937000" y="342900"/>
          <a:ext cx="463550" cy="0"/>
        </a:xfrm>
        <a:prstGeom prst="line">
          <a:avLst/>
        </a:prstGeom>
        <a:ln w="22225">
          <a:solidFill>
            <a:srgbClr val="FFC000"/>
          </a:solidFill>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203200</xdr:colOff>
      <xdr:row>1</xdr:row>
      <xdr:rowOff>31750</xdr:rowOff>
    </xdr:from>
    <xdr:to>
      <xdr:col>8</xdr:col>
      <xdr:colOff>190500</xdr:colOff>
      <xdr:row>2</xdr:row>
      <xdr:rowOff>139700</xdr:rowOff>
    </xdr:to>
    <xdr:sp macro="" textlink="">
      <xdr:nvSpPr>
        <xdr:cNvPr id="8" name="テキスト ボックス 7">
          <a:extLst>
            <a:ext uri="{FF2B5EF4-FFF2-40B4-BE49-F238E27FC236}">
              <a16:creationId xmlns:a16="http://schemas.microsoft.com/office/drawing/2014/main" id="{7950BBF5-FDFD-4265-9407-D545EABC01A1}"/>
            </a:ext>
          </a:extLst>
        </xdr:cNvPr>
        <xdr:cNvSpPr txBox="1"/>
      </xdr:nvSpPr>
      <xdr:spPr>
        <a:xfrm>
          <a:off x="4470400" y="196850"/>
          <a:ext cx="596900" cy="273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pPr algn="r"/>
          <a:r>
            <a:rPr kumimoji="1" lang="ja-JP" altLang="en-US" sz="1100"/>
            <a:t>資産残高</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103909</xdr:colOff>
      <xdr:row>3</xdr:row>
      <xdr:rowOff>14680</xdr:rowOff>
    </xdr:from>
    <xdr:to>
      <xdr:col>7</xdr:col>
      <xdr:colOff>552174</xdr:colOff>
      <xdr:row>14</xdr:row>
      <xdr:rowOff>149884</xdr:rowOff>
    </xdr:to>
    <xdr:grpSp>
      <xdr:nvGrpSpPr>
        <xdr:cNvPr id="2" name="グループ化 1">
          <a:extLst>
            <a:ext uri="{FF2B5EF4-FFF2-40B4-BE49-F238E27FC236}">
              <a16:creationId xmlns:a16="http://schemas.microsoft.com/office/drawing/2014/main" id="{E909DDFE-F544-5028-E1C4-AE73CD46F839}"/>
            </a:ext>
          </a:extLst>
        </xdr:cNvPr>
        <xdr:cNvGrpSpPr/>
      </xdr:nvGrpSpPr>
      <xdr:grpSpPr>
        <a:xfrm>
          <a:off x="103909" y="611028"/>
          <a:ext cx="4313482" cy="2321813"/>
          <a:chOff x="127001" y="762000"/>
          <a:chExt cx="3428999" cy="1752600"/>
        </a:xfrm>
      </xdr:grpSpPr>
      <xdr:grpSp>
        <xdr:nvGrpSpPr>
          <xdr:cNvPr id="5" name="グループ化 4">
            <a:extLst>
              <a:ext uri="{FF2B5EF4-FFF2-40B4-BE49-F238E27FC236}">
                <a16:creationId xmlns:a16="http://schemas.microsoft.com/office/drawing/2014/main" id="{BD2DAC1D-07C7-9AB0-1CCF-504CA4271D73}"/>
              </a:ext>
            </a:extLst>
          </xdr:cNvPr>
          <xdr:cNvGrpSpPr/>
        </xdr:nvGrpSpPr>
        <xdr:grpSpPr>
          <a:xfrm>
            <a:off x="127001" y="762000"/>
            <a:ext cx="3428999" cy="1752600"/>
            <a:chOff x="767408" y="1017496"/>
            <a:chExt cx="10809713" cy="4499736"/>
          </a:xfrm>
          <a:solidFill>
            <a:schemeClr val="bg1"/>
          </a:solidFill>
        </xdr:grpSpPr>
        <xdr:pic>
          <xdr:nvPicPr>
            <xdr:cNvPr id="6" name="図 5">
              <a:extLst>
                <a:ext uri="{FF2B5EF4-FFF2-40B4-BE49-F238E27FC236}">
                  <a16:creationId xmlns:a16="http://schemas.microsoft.com/office/drawing/2014/main" id="{82148F90-6C81-A5C1-9F54-126462259241}"/>
                </a:ext>
              </a:extLst>
            </xdr:cNvPr>
            <xdr:cNvPicPr/>
          </xdr:nvPicPr>
          <xdr:blipFill>
            <a:blip xmlns:r="http://schemas.openxmlformats.org/officeDocument/2006/relationships" r:embed="rId1"/>
            <a:stretch>
              <a:fillRect/>
            </a:stretch>
          </xdr:blipFill>
          <xdr:spPr>
            <a:xfrm>
              <a:off x="1203107" y="1017496"/>
              <a:ext cx="9911151" cy="3861218"/>
            </a:xfrm>
            <a:prstGeom prst="rect">
              <a:avLst/>
            </a:prstGeom>
            <a:grpFill/>
          </xdr:spPr>
        </xdr:pic>
        <xdr:sp macro="" textlink="">
          <xdr:nvSpPr>
            <xdr:cNvPr id="7" name="角丸四角形 54">
              <a:extLst>
                <a:ext uri="{FF2B5EF4-FFF2-40B4-BE49-F238E27FC236}">
                  <a16:creationId xmlns:a16="http://schemas.microsoft.com/office/drawing/2014/main" id="{E31D40A4-14A9-4608-94DF-C2C66E4E6634}"/>
                </a:ext>
              </a:extLst>
            </xdr:cNvPr>
            <xdr:cNvSpPr/>
          </xdr:nvSpPr>
          <xdr:spPr bwMode="auto">
            <a:xfrm>
              <a:off x="1212782" y="3811439"/>
              <a:ext cx="2531843" cy="725804"/>
            </a:xfrm>
            <a:prstGeom prst="roundRect">
              <a:avLst/>
            </a:prstGeom>
            <a:noFill/>
            <a:ln w="25400">
              <a:solidFill>
                <a:srgbClr val="FFC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horz" wrap="square" lIns="91440" tIns="45720" rIns="91440" bIns="45720" numCol="1" rtlCol="0" anchor="t" anchorCtr="0" compatLnSpc="1">
              <a:prstTxWarp prst="textNoShape">
                <a:avLst/>
              </a:prstTxWarp>
            </a:bodyPr>
            <a:lstStyle>
              <a:defPPr>
                <a:defRPr lang="en-US"/>
              </a:defPPr>
              <a:lvl1pPr algn="l" rtl="0" fontAlgn="base">
                <a:spcBef>
                  <a:spcPct val="0"/>
                </a:spcBef>
                <a:spcAft>
                  <a:spcPct val="0"/>
                </a:spcAft>
                <a:defRPr kumimoji="1" sz="1600" b="1" kern="1200">
                  <a:solidFill>
                    <a:schemeClr val="dk1"/>
                  </a:solidFill>
                  <a:latin typeface="+mn-lt"/>
                  <a:ea typeface="+mn-ea"/>
                  <a:cs typeface="+mn-cs"/>
                </a:defRPr>
              </a:lvl1pPr>
              <a:lvl2pPr marL="457200" algn="l" rtl="0" fontAlgn="base">
                <a:spcBef>
                  <a:spcPct val="0"/>
                </a:spcBef>
                <a:spcAft>
                  <a:spcPct val="0"/>
                </a:spcAft>
                <a:defRPr kumimoji="1" sz="1600" b="1" kern="1200">
                  <a:solidFill>
                    <a:schemeClr val="dk1"/>
                  </a:solidFill>
                  <a:latin typeface="+mn-lt"/>
                  <a:ea typeface="+mn-ea"/>
                  <a:cs typeface="+mn-cs"/>
                </a:defRPr>
              </a:lvl2pPr>
              <a:lvl3pPr marL="914400" algn="l" rtl="0" fontAlgn="base">
                <a:spcBef>
                  <a:spcPct val="0"/>
                </a:spcBef>
                <a:spcAft>
                  <a:spcPct val="0"/>
                </a:spcAft>
                <a:defRPr kumimoji="1" sz="1600" b="1" kern="1200">
                  <a:solidFill>
                    <a:schemeClr val="dk1"/>
                  </a:solidFill>
                  <a:latin typeface="+mn-lt"/>
                  <a:ea typeface="+mn-ea"/>
                  <a:cs typeface="+mn-cs"/>
                </a:defRPr>
              </a:lvl3pPr>
              <a:lvl4pPr marL="1371600" algn="l" rtl="0" fontAlgn="base">
                <a:spcBef>
                  <a:spcPct val="0"/>
                </a:spcBef>
                <a:spcAft>
                  <a:spcPct val="0"/>
                </a:spcAft>
                <a:defRPr kumimoji="1" sz="1600" b="1" kern="1200">
                  <a:solidFill>
                    <a:schemeClr val="dk1"/>
                  </a:solidFill>
                  <a:latin typeface="+mn-lt"/>
                  <a:ea typeface="+mn-ea"/>
                  <a:cs typeface="+mn-cs"/>
                </a:defRPr>
              </a:lvl4pPr>
              <a:lvl5pPr marL="1828800" algn="l" rtl="0" fontAlgn="base">
                <a:spcBef>
                  <a:spcPct val="0"/>
                </a:spcBef>
                <a:spcAft>
                  <a:spcPct val="0"/>
                </a:spcAft>
                <a:defRPr kumimoji="1" sz="1600" b="1" kern="1200">
                  <a:solidFill>
                    <a:schemeClr val="dk1"/>
                  </a:solidFill>
                  <a:latin typeface="+mn-lt"/>
                  <a:ea typeface="+mn-ea"/>
                  <a:cs typeface="+mn-cs"/>
                </a:defRPr>
              </a:lvl5pPr>
              <a:lvl6pPr marL="2286000" algn="l" defTabSz="914400" rtl="0" eaLnBrk="1" latinLnBrk="0" hangingPunct="1">
                <a:defRPr kumimoji="1" sz="1600" b="1" kern="1200">
                  <a:solidFill>
                    <a:schemeClr val="dk1"/>
                  </a:solidFill>
                  <a:latin typeface="+mn-lt"/>
                  <a:ea typeface="+mn-ea"/>
                  <a:cs typeface="+mn-cs"/>
                </a:defRPr>
              </a:lvl6pPr>
              <a:lvl7pPr marL="2743200" algn="l" defTabSz="914400" rtl="0" eaLnBrk="1" latinLnBrk="0" hangingPunct="1">
                <a:defRPr kumimoji="1" sz="1600" b="1" kern="1200">
                  <a:solidFill>
                    <a:schemeClr val="dk1"/>
                  </a:solidFill>
                  <a:latin typeface="+mn-lt"/>
                  <a:ea typeface="+mn-ea"/>
                  <a:cs typeface="+mn-cs"/>
                </a:defRPr>
              </a:lvl7pPr>
              <a:lvl8pPr marL="3200400" algn="l" defTabSz="914400" rtl="0" eaLnBrk="1" latinLnBrk="0" hangingPunct="1">
                <a:defRPr kumimoji="1" sz="1600" b="1" kern="1200">
                  <a:solidFill>
                    <a:schemeClr val="dk1"/>
                  </a:solidFill>
                  <a:latin typeface="+mn-lt"/>
                  <a:ea typeface="+mn-ea"/>
                  <a:cs typeface="+mn-cs"/>
                </a:defRPr>
              </a:lvl8pPr>
              <a:lvl9pPr marL="3657600" algn="l" defTabSz="914400" rtl="0" eaLnBrk="1" latinLnBrk="0" hangingPunct="1">
                <a:defRPr kumimoji="1" sz="1600" b="1" kern="1200">
                  <a:solidFill>
                    <a:schemeClr val="dk1"/>
                  </a:solidFill>
                  <a:latin typeface="+mn-lt"/>
                  <a:ea typeface="+mn-ea"/>
                  <a:cs typeface="+mn-cs"/>
                </a:defRPr>
              </a:lvl9pPr>
            </a:lstStyle>
            <a:p>
              <a:pPr marL="0" marR="0" lvl="0" indent="0" algn="l" defTabSz="914400" rtl="0" eaLnBrk="1" fontAlgn="base" latinLnBrk="0" hangingPunct="1">
                <a:lnSpc>
                  <a:spcPct val="100000"/>
                </a:lnSpc>
                <a:spcBef>
                  <a:spcPct val="0"/>
                </a:spcBef>
                <a:spcAft>
                  <a:spcPct val="0"/>
                </a:spcAft>
                <a:buClrTx/>
                <a:buSzTx/>
                <a:buFontTx/>
                <a:buNone/>
                <a:tabLst/>
                <a:defRPr/>
              </a:pPr>
              <a:endParaRPr kumimoji="1" lang="ja-JP" altLang="en-US" sz="2000" b="0" i="0" u="none" strike="noStrike" kern="1200" cap="none" spc="0" normalizeH="0" baseline="0">
                <a:ln>
                  <a:noFill/>
                </a:ln>
                <a:solidFill>
                  <a:prstClr val="black"/>
                </a:solidFill>
                <a:effectLst/>
                <a:uLnTx/>
                <a:uFillTx/>
                <a:latin typeface="Times New Roman" pitchFamily="18" charset="0"/>
                <a:ea typeface="ＭＳ Ｐゴシック" pitchFamily="50" charset="-128"/>
                <a:cs typeface="+mn-cs"/>
              </a:endParaRPr>
            </a:p>
          </xdr:txBody>
        </xdr:sp>
        <xdr:sp macro="" textlink="">
          <xdr:nvSpPr>
            <xdr:cNvPr id="8" name="正方形/長方形 7">
              <a:extLst>
                <a:ext uri="{FF2B5EF4-FFF2-40B4-BE49-F238E27FC236}">
                  <a16:creationId xmlns:a16="http://schemas.microsoft.com/office/drawing/2014/main" id="{EAEF71C9-5110-4BF6-9C00-30C06489A6DC}"/>
                </a:ext>
              </a:extLst>
            </xdr:cNvPr>
            <xdr:cNvSpPr/>
          </xdr:nvSpPr>
          <xdr:spPr>
            <a:xfrm>
              <a:off x="2132777" y="3910000"/>
              <a:ext cx="543738" cy="812742"/>
            </a:xfrm>
            <a:prstGeom prst="rect">
              <a:avLst/>
            </a:prstGeom>
            <a:noFill/>
          </xdr:spPr>
          <xdr:txBody>
            <a:bodyPr wrap="square">
              <a:spAutoFit/>
            </a:bodyPr>
            <a:lstStyle>
              <a:defPPr>
                <a:defRPr lang="en-US"/>
              </a:defPPr>
              <a:lvl1pPr algn="l" rtl="0" fontAlgn="base">
                <a:spcBef>
                  <a:spcPct val="0"/>
                </a:spcBef>
                <a:spcAft>
                  <a:spcPct val="0"/>
                </a:spcAft>
                <a:defRPr kumimoji="1" sz="1600" b="1" kern="1200">
                  <a:solidFill>
                    <a:schemeClr val="tx1"/>
                  </a:solidFill>
                  <a:latin typeface="Arial" pitchFamily="34" charset="0"/>
                  <a:ea typeface="ＭＳ Ｐゴシック" pitchFamily="50" charset="-128"/>
                  <a:cs typeface="+mn-cs"/>
                </a:defRPr>
              </a:lvl1pPr>
              <a:lvl2pPr marL="457200" algn="l" rtl="0" fontAlgn="base">
                <a:spcBef>
                  <a:spcPct val="0"/>
                </a:spcBef>
                <a:spcAft>
                  <a:spcPct val="0"/>
                </a:spcAft>
                <a:defRPr kumimoji="1" sz="1600" b="1" kern="1200">
                  <a:solidFill>
                    <a:schemeClr val="tx1"/>
                  </a:solidFill>
                  <a:latin typeface="Arial" pitchFamily="34" charset="0"/>
                  <a:ea typeface="ＭＳ Ｐゴシック" pitchFamily="50" charset="-128"/>
                  <a:cs typeface="+mn-cs"/>
                </a:defRPr>
              </a:lvl2pPr>
              <a:lvl3pPr marL="914400" algn="l" rtl="0" fontAlgn="base">
                <a:spcBef>
                  <a:spcPct val="0"/>
                </a:spcBef>
                <a:spcAft>
                  <a:spcPct val="0"/>
                </a:spcAft>
                <a:defRPr kumimoji="1" sz="1600" b="1" kern="1200">
                  <a:solidFill>
                    <a:schemeClr val="tx1"/>
                  </a:solidFill>
                  <a:latin typeface="Arial" pitchFamily="34" charset="0"/>
                  <a:ea typeface="ＭＳ Ｐゴシック" pitchFamily="50" charset="-128"/>
                  <a:cs typeface="+mn-cs"/>
                </a:defRPr>
              </a:lvl3pPr>
              <a:lvl4pPr marL="1371600" algn="l" rtl="0" fontAlgn="base">
                <a:spcBef>
                  <a:spcPct val="0"/>
                </a:spcBef>
                <a:spcAft>
                  <a:spcPct val="0"/>
                </a:spcAft>
                <a:defRPr kumimoji="1" sz="1600" b="1" kern="1200">
                  <a:solidFill>
                    <a:schemeClr val="tx1"/>
                  </a:solidFill>
                  <a:latin typeface="Arial" pitchFamily="34" charset="0"/>
                  <a:ea typeface="ＭＳ Ｐゴシック" pitchFamily="50" charset="-128"/>
                  <a:cs typeface="+mn-cs"/>
                </a:defRPr>
              </a:lvl4pPr>
              <a:lvl5pPr marL="1828800" algn="l" rtl="0" fontAlgn="base">
                <a:spcBef>
                  <a:spcPct val="0"/>
                </a:spcBef>
                <a:spcAft>
                  <a:spcPct val="0"/>
                </a:spcAft>
                <a:defRPr kumimoji="1" sz="1600" b="1" kern="1200">
                  <a:solidFill>
                    <a:schemeClr val="tx1"/>
                  </a:solidFill>
                  <a:latin typeface="Arial" pitchFamily="34" charset="0"/>
                  <a:ea typeface="ＭＳ Ｐゴシック" pitchFamily="50" charset="-128"/>
                  <a:cs typeface="+mn-cs"/>
                </a:defRPr>
              </a:lvl5pPr>
              <a:lvl6pPr marL="2286000" algn="l" defTabSz="914400" rtl="0" eaLnBrk="1" latinLnBrk="0" hangingPunct="1">
                <a:defRPr kumimoji="1" sz="1600" b="1" kern="1200">
                  <a:solidFill>
                    <a:schemeClr val="tx1"/>
                  </a:solidFill>
                  <a:latin typeface="Arial" pitchFamily="34" charset="0"/>
                  <a:ea typeface="ＭＳ Ｐゴシック" pitchFamily="50" charset="-128"/>
                  <a:cs typeface="+mn-cs"/>
                </a:defRPr>
              </a:lvl6pPr>
              <a:lvl7pPr marL="2743200" algn="l" defTabSz="914400" rtl="0" eaLnBrk="1" latinLnBrk="0" hangingPunct="1">
                <a:defRPr kumimoji="1" sz="1600" b="1" kern="1200">
                  <a:solidFill>
                    <a:schemeClr val="tx1"/>
                  </a:solidFill>
                  <a:latin typeface="Arial" pitchFamily="34" charset="0"/>
                  <a:ea typeface="ＭＳ Ｐゴシック" pitchFamily="50" charset="-128"/>
                  <a:cs typeface="+mn-cs"/>
                </a:defRPr>
              </a:lvl7pPr>
              <a:lvl8pPr marL="3200400" algn="l" defTabSz="914400" rtl="0" eaLnBrk="1" latinLnBrk="0" hangingPunct="1">
                <a:defRPr kumimoji="1" sz="1600" b="1" kern="1200">
                  <a:solidFill>
                    <a:schemeClr val="tx1"/>
                  </a:solidFill>
                  <a:latin typeface="Arial" pitchFamily="34" charset="0"/>
                  <a:ea typeface="ＭＳ Ｐゴシック" pitchFamily="50" charset="-128"/>
                  <a:cs typeface="+mn-cs"/>
                </a:defRPr>
              </a:lvl8pPr>
              <a:lvl9pPr marL="3657600" algn="l" defTabSz="914400" rtl="0" eaLnBrk="1" latinLnBrk="0" hangingPunct="1">
                <a:defRPr kumimoji="1" sz="1600" b="1" kern="1200">
                  <a:solidFill>
                    <a:schemeClr val="tx1"/>
                  </a:solidFill>
                  <a:latin typeface="Arial" pitchFamily="34" charset="0"/>
                  <a:ea typeface="ＭＳ Ｐゴシック" pitchFamily="50" charset="-128"/>
                  <a:cs typeface="+mn-cs"/>
                </a:defRPr>
              </a:lvl9pPr>
            </a:lstStyle>
            <a:p>
              <a:pPr marL="0" marR="0" lvl="0" indent="0" algn="l" defTabSz="914400" rtl="0" eaLnBrk="0" fontAlgn="base" latinLnBrk="0" hangingPunct="0">
                <a:lnSpc>
                  <a:spcPct val="100000"/>
                </a:lnSpc>
                <a:spcBef>
                  <a:spcPct val="0"/>
                </a:spcBef>
                <a:spcAft>
                  <a:spcPct val="0"/>
                </a:spcAft>
                <a:buClrTx/>
                <a:buSzTx/>
                <a:buFontTx/>
                <a:buNone/>
                <a:tabLst/>
                <a:defRPr/>
              </a:pPr>
              <a:r>
                <a:rPr kumimoji="1" lang="ja-JP" altLang="en-US" sz="1400" b="0" i="0" u="none" strike="noStrike" kern="1200" cap="none" spc="0" normalizeH="0" baseline="0">
                  <a:ln>
                    <a:noFill/>
                  </a:ln>
                  <a:solidFill>
                    <a:srgbClr val="FFC000"/>
                  </a:solidFill>
                  <a:effectLst/>
                  <a:uLnTx/>
                  <a:uFillTx/>
                  <a:latin typeface="Arial" panose="020B0604020202020204" pitchFamily="34" charset="0"/>
                  <a:ea typeface="HG創英角ｺﾞｼｯｸUB" panose="020B0909000000000000" pitchFamily="49" charset="-128"/>
                  <a:cs typeface="+mn-cs"/>
                </a:rPr>
                <a:t>③</a:t>
              </a:r>
            </a:p>
          </xdr:txBody>
        </xdr:sp>
        <xdr:sp macro="" textlink="">
          <xdr:nvSpPr>
            <xdr:cNvPr id="9" name="角丸四角形 55">
              <a:extLst>
                <a:ext uri="{FF2B5EF4-FFF2-40B4-BE49-F238E27FC236}">
                  <a16:creationId xmlns:a16="http://schemas.microsoft.com/office/drawing/2014/main" id="{6FDEC322-EEAF-4764-9B41-0FEB86AE65A8}"/>
                </a:ext>
              </a:extLst>
            </xdr:cNvPr>
            <xdr:cNvSpPr/>
          </xdr:nvSpPr>
          <xdr:spPr bwMode="auto">
            <a:xfrm>
              <a:off x="3091958" y="1958885"/>
              <a:ext cx="1985534" cy="623590"/>
            </a:xfrm>
            <a:prstGeom prst="roundRect">
              <a:avLst/>
            </a:prstGeom>
            <a:noFill/>
            <a:ln w="25400">
              <a:solidFill>
                <a:srgbClr val="FF66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horz" wrap="square" lIns="91440" tIns="45720" rIns="91440" bIns="45720" numCol="1" rtlCol="0" anchor="t" anchorCtr="0" compatLnSpc="1">
              <a:prstTxWarp prst="textNoShape">
                <a:avLst/>
              </a:prstTxWarp>
            </a:bodyPr>
            <a:lstStyle>
              <a:defPPr>
                <a:defRPr lang="en-US"/>
              </a:defPPr>
              <a:lvl1pPr algn="l" rtl="0" fontAlgn="base">
                <a:spcBef>
                  <a:spcPct val="0"/>
                </a:spcBef>
                <a:spcAft>
                  <a:spcPct val="0"/>
                </a:spcAft>
                <a:defRPr kumimoji="1" sz="1600" b="1" kern="1200">
                  <a:solidFill>
                    <a:schemeClr val="dk1"/>
                  </a:solidFill>
                  <a:latin typeface="+mn-lt"/>
                  <a:ea typeface="+mn-ea"/>
                  <a:cs typeface="+mn-cs"/>
                </a:defRPr>
              </a:lvl1pPr>
              <a:lvl2pPr marL="457200" algn="l" rtl="0" fontAlgn="base">
                <a:spcBef>
                  <a:spcPct val="0"/>
                </a:spcBef>
                <a:spcAft>
                  <a:spcPct val="0"/>
                </a:spcAft>
                <a:defRPr kumimoji="1" sz="1600" b="1" kern="1200">
                  <a:solidFill>
                    <a:schemeClr val="dk1"/>
                  </a:solidFill>
                  <a:latin typeface="+mn-lt"/>
                  <a:ea typeface="+mn-ea"/>
                  <a:cs typeface="+mn-cs"/>
                </a:defRPr>
              </a:lvl2pPr>
              <a:lvl3pPr marL="914400" algn="l" rtl="0" fontAlgn="base">
                <a:spcBef>
                  <a:spcPct val="0"/>
                </a:spcBef>
                <a:spcAft>
                  <a:spcPct val="0"/>
                </a:spcAft>
                <a:defRPr kumimoji="1" sz="1600" b="1" kern="1200">
                  <a:solidFill>
                    <a:schemeClr val="dk1"/>
                  </a:solidFill>
                  <a:latin typeface="+mn-lt"/>
                  <a:ea typeface="+mn-ea"/>
                  <a:cs typeface="+mn-cs"/>
                </a:defRPr>
              </a:lvl3pPr>
              <a:lvl4pPr marL="1371600" algn="l" rtl="0" fontAlgn="base">
                <a:spcBef>
                  <a:spcPct val="0"/>
                </a:spcBef>
                <a:spcAft>
                  <a:spcPct val="0"/>
                </a:spcAft>
                <a:defRPr kumimoji="1" sz="1600" b="1" kern="1200">
                  <a:solidFill>
                    <a:schemeClr val="dk1"/>
                  </a:solidFill>
                  <a:latin typeface="+mn-lt"/>
                  <a:ea typeface="+mn-ea"/>
                  <a:cs typeface="+mn-cs"/>
                </a:defRPr>
              </a:lvl4pPr>
              <a:lvl5pPr marL="1828800" algn="l" rtl="0" fontAlgn="base">
                <a:spcBef>
                  <a:spcPct val="0"/>
                </a:spcBef>
                <a:spcAft>
                  <a:spcPct val="0"/>
                </a:spcAft>
                <a:defRPr kumimoji="1" sz="1600" b="1" kern="1200">
                  <a:solidFill>
                    <a:schemeClr val="dk1"/>
                  </a:solidFill>
                  <a:latin typeface="+mn-lt"/>
                  <a:ea typeface="+mn-ea"/>
                  <a:cs typeface="+mn-cs"/>
                </a:defRPr>
              </a:lvl5pPr>
              <a:lvl6pPr marL="2286000" algn="l" defTabSz="914400" rtl="0" eaLnBrk="1" latinLnBrk="0" hangingPunct="1">
                <a:defRPr kumimoji="1" sz="1600" b="1" kern="1200">
                  <a:solidFill>
                    <a:schemeClr val="dk1"/>
                  </a:solidFill>
                  <a:latin typeface="+mn-lt"/>
                  <a:ea typeface="+mn-ea"/>
                  <a:cs typeface="+mn-cs"/>
                </a:defRPr>
              </a:lvl6pPr>
              <a:lvl7pPr marL="2743200" algn="l" defTabSz="914400" rtl="0" eaLnBrk="1" latinLnBrk="0" hangingPunct="1">
                <a:defRPr kumimoji="1" sz="1600" b="1" kern="1200">
                  <a:solidFill>
                    <a:schemeClr val="dk1"/>
                  </a:solidFill>
                  <a:latin typeface="+mn-lt"/>
                  <a:ea typeface="+mn-ea"/>
                  <a:cs typeface="+mn-cs"/>
                </a:defRPr>
              </a:lvl7pPr>
              <a:lvl8pPr marL="3200400" algn="l" defTabSz="914400" rtl="0" eaLnBrk="1" latinLnBrk="0" hangingPunct="1">
                <a:defRPr kumimoji="1" sz="1600" b="1" kern="1200">
                  <a:solidFill>
                    <a:schemeClr val="dk1"/>
                  </a:solidFill>
                  <a:latin typeface="+mn-lt"/>
                  <a:ea typeface="+mn-ea"/>
                  <a:cs typeface="+mn-cs"/>
                </a:defRPr>
              </a:lvl8pPr>
              <a:lvl9pPr marL="3657600" algn="l" defTabSz="914400" rtl="0" eaLnBrk="1" latinLnBrk="0" hangingPunct="1">
                <a:defRPr kumimoji="1" sz="1600" b="1" kern="1200">
                  <a:solidFill>
                    <a:schemeClr val="dk1"/>
                  </a:solidFill>
                  <a:latin typeface="+mn-lt"/>
                  <a:ea typeface="+mn-ea"/>
                  <a:cs typeface="+mn-cs"/>
                </a:defRPr>
              </a:lvl9pPr>
            </a:lstStyle>
            <a:p>
              <a:pPr marL="0" marR="0" lvl="0" indent="0" algn="l" defTabSz="914400" rtl="0" eaLnBrk="1" fontAlgn="base" latinLnBrk="0" hangingPunct="1">
                <a:lnSpc>
                  <a:spcPct val="100000"/>
                </a:lnSpc>
                <a:spcBef>
                  <a:spcPct val="0"/>
                </a:spcBef>
                <a:spcAft>
                  <a:spcPct val="0"/>
                </a:spcAft>
                <a:buClrTx/>
                <a:buSzTx/>
                <a:buFontTx/>
                <a:buNone/>
                <a:tabLst/>
                <a:defRPr/>
              </a:pPr>
              <a:endParaRPr kumimoji="1" lang="ja-JP" altLang="en-US" sz="2000" b="0" i="0" u="none" strike="noStrike" kern="1200" cap="none" spc="0" normalizeH="0" baseline="0">
                <a:ln>
                  <a:noFill/>
                </a:ln>
                <a:solidFill>
                  <a:prstClr val="black"/>
                </a:solidFill>
                <a:effectLst/>
                <a:uLnTx/>
                <a:uFillTx/>
                <a:latin typeface="Times New Roman" pitchFamily="18" charset="0"/>
                <a:ea typeface="ＭＳ Ｐゴシック" pitchFamily="50" charset="-128"/>
                <a:cs typeface="+mn-cs"/>
              </a:endParaRPr>
            </a:p>
          </xdr:txBody>
        </xdr:sp>
        <xdr:sp macro="" textlink="">
          <xdr:nvSpPr>
            <xdr:cNvPr id="10" name="角丸四角形 15">
              <a:extLst>
                <a:ext uri="{FF2B5EF4-FFF2-40B4-BE49-F238E27FC236}">
                  <a16:creationId xmlns:a16="http://schemas.microsoft.com/office/drawing/2014/main" id="{059F9674-E4AF-4044-BF84-36AA93686AFF}"/>
                </a:ext>
              </a:extLst>
            </xdr:cNvPr>
            <xdr:cNvSpPr/>
          </xdr:nvSpPr>
          <xdr:spPr bwMode="auto">
            <a:xfrm>
              <a:off x="9122888" y="1958885"/>
              <a:ext cx="1991368" cy="612297"/>
            </a:xfrm>
            <a:prstGeom prst="roundRect">
              <a:avLst/>
            </a:prstGeom>
            <a:noFill/>
            <a:ln w="25400">
              <a:solidFill>
                <a:srgbClr val="0070C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horz" wrap="square" lIns="91440" tIns="45720" rIns="91440" bIns="45720" numCol="1" rtlCol="0" anchor="t" anchorCtr="0" compatLnSpc="1">
              <a:prstTxWarp prst="textNoShape">
                <a:avLst/>
              </a:prstTxWarp>
            </a:bodyPr>
            <a:lstStyle>
              <a:defPPr>
                <a:defRPr lang="en-US"/>
              </a:defPPr>
              <a:lvl1pPr algn="l" rtl="0" fontAlgn="base">
                <a:spcBef>
                  <a:spcPct val="0"/>
                </a:spcBef>
                <a:spcAft>
                  <a:spcPct val="0"/>
                </a:spcAft>
                <a:defRPr kumimoji="1" sz="1600" b="1" kern="1200">
                  <a:solidFill>
                    <a:schemeClr val="dk1"/>
                  </a:solidFill>
                  <a:latin typeface="+mn-lt"/>
                  <a:ea typeface="+mn-ea"/>
                  <a:cs typeface="+mn-cs"/>
                </a:defRPr>
              </a:lvl1pPr>
              <a:lvl2pPr marL="457200" algn="l" rtl="0" fontAlgn="base">
                <a:spcBef>
                  <a:spcPct val="0"/>
                </a:spcBef>
                <a:spcAft>
                  <a:spcPct val="0"/>
                </a:spcAft>
                <a:defRPr kumimoji="1" sz="1600" b="1" kern="1200">
                  <a:solidFill>
                    <a:schemeClr val="dk1"/>
                  </a:solidFill>
                  <a:latin typeface="+mn-lt"/>
                  <a:ea typeface="+mn-ea"/>
                  <a:cs typeface="+mn-cs"/>
                </a:defRPr>
              </a:lvl2pPr>
              <a:lvl3pPr marL="914400" algn="l" rtl="0" fontAlgn="base">
                <a:spcBef>
                  <a:spcPct val="0"/>
                </a:spcBef>
                <a:spcAft>
                  <a:spcPct val="0"/>
                </a:spcAft>
                <a:defRPr kumimoji="1" sz="1600" b="1" kern="1200">
                  <a:solidFill>
                    <a:schemeClr val="dk1"/>
                  </a:solidFill>
                  <a:latin typeface="+mn-lt"/>
                  <a:ea typeface="+mn-ea"/>
                  <a:cs typeface="+mn-cs"/>
                </a:defRPr>
              </a:lvl3pPr>
              <a:lvl4pPr marL="1371600" algn="l" rtl="0" fontAlgn="base">
                <a:spcBef>
                  <a:spcPct val="0"/>
                </a:spcBef>
                <a:spcAft>
                  <a:spcPct val="0"/>
                </a:spcAft>
                <a:defRPr kumimoji="1" sz="1600" b="1" kern="1200">
                  <a:solidFill>
                    <a:schemeClr val="dk1"/>
                  </a:solidFill>
                  <a:latin typeface="+mn-lt"/>
                  <a:ea typeface="+mn-ea"/>
                  <a:cs typeface="+mn-cs"/>
                </a:defRPr>
              </a:lvl4pPr>
              <a:lvl5pPr marL="1828800" algn="l" rtl="0" fontAlgn="base">
                <a:spcBef>
                  <a:spcPct val="0"/>
                </a:spcBef>
                <a:spcAft>
                  <a:spcPct val="0"/>
                </a:spcAft>
                <a:defRPr kumimoji="1" sz="1600" b="1" kern="1200">
                  <a:solidFill>
                    <a:schemeClr val="dk1"/>
                  </a:solidFill>
                  <a:latin typeface="+mn-lt"/>
                  <a:ea typeface="+mn-ea"/>
                  <a:cs typeface="+mn-cs"/>
                </a:defRPr>
              </a:lvl5pPr>
              <a:lvl6pPr marL="2286000" algn="l" defTabSz="914400" rtl="0" eaLnBrk="1" latinLnBrk="0" hangingPunct="1">
                <a:defRPr kumimoji="1" sz="1600" b="1" kern="1200">
                  <a:solidFill>
                    <a:schemeClr val="dk1"/>
                  </a:solidFill>
                  <a:latin typeface="+mn-lt"/>
                  <a:ea typeface="+mn-ea"/>
                  <a:cs typeface="+mn-cs"/>
                </a:defRPr>
              </a:lvl6pPr>
              <a:lvl7pPr marL="2743200" algn="l" defTabSz="914400" rtl="0" eaLnBrk="1" latinLnBrk="0" hangingPunct="1">
                <a:defRPr kumimoji="1" sz="1600" b="1" kern="1200">
                  <a:solidFill>
                    <a:schemeClr val="dk1"/>
                  </a:solidFill>
                  <a:latin typeface="+mn-lt"/>
                  <a:ea typeface="+mn-ea"/>
                  <a:cs typeface="+mn-cs"/>
                </a:defRPr>
              </a:lvl7pPr>
              <a:lvl8pPr marL="3200400" algn="l" defTabSz="914400" rtl="0" eaLnBrk="1" latinLnBrk="0" hangingPunct="1">
                <a:defRPr kumimoji="1" sz="1600" b="1" kern="1200">
                  <a:solidFill>
                    <a:schemeClr val="dk1"/>
                  </a:solidFill>
                  <a:latin typeface="+mn-lt"/>
                  <a:ea typeface="+mn-ea"/>
                  <a:cs typeface="+mn-cs"/>
                </a:defRPr>
              </a:lvl8pPr>
              <a:lvl9pPr marL="3657600" algn="l" defTabSz="914400" rtl="0" eaLnBrk="1" latinLnBrk="0" hangingPunct="1">
                <a:defRPr kumimoji="1" sz="1600" b="1" kern="1200">
                  <a:solidFill>
                    <a:schemeClr val="dk1"/>
                  </a:solidFill>
                  <a:latin typeface="+mn-lt"/>
                  <a:ea typeface="+mn-ea"/>
                  <a:cs typeface="+mn-cs"/>
                </a:defRPr>
              </a:lvl9pPr>
            </a:lstStyle>
            <a:p>
              <a:pPr marL="0" marR="0" lvl="0" indent="0" algn="l" defTabSz="914400" rtl="0" eaLnBrk="1" fontAlgn="base" latinLnBrk="0" hangingPunct="1">
                <a:lnSpc>
                  <a:spcPct val="100000"/>
                </a:lnSpc>
                <a:spcBef>
                  <a:spcPct val="0"/>
                </a:spcBef>
                <a:spcAft>
                  <a:spcPct val="0"/>
                </a:spcAft>
                <a:buClrTx/>
                <a:buSzTx/>
                <a:buFontTx/>
                <a:buNone/>
                <a:tabLst/>
                <a:defRPr/>
              </a:pPr>
              <a:endParaRPr kumimoji="1" lang="ja-JP" altLang="en-US" sz="2000" b="0" i="0" u="none" strike="noStrike" kern="1200" cap="none" spc="0" normalizeH="0" baseline="0">
                <a:ln>
                  <a:noFill/>
                </a:ln>
                <a:solidFill>
                  <a:prstClr val="black"/>
                </a:solidFill>
                <a:effectLst/>
                <a:uLnTx/>
                <a:uFillTx/>
                <a:latin typeface="Times New Roman" pitchFamily="18" charset="0"/>
                <a:ea typeface="ＭＳ Ｐゴシック" pitchFamily="50" charset="-128"/>
                <a:cs typeface="+mn-cs"/>
              </a:endParaRPr>
            </a:p>
          </xdr:txBody>
        </xdr:sp>
        <xdr:sp macro="" textlink="">
          <xdr:nvSpPr>
            <xdr:cNvPr id="11" name="角丸四角形 55">
              <a:extLst>
                <a:ext uri="{FF2B5EF4-FFF2-40B4-BE49-F238E27FC236}">
                  <a16:creationId xmlns:a16="http://schemas.microsoft.com/office/drawing/2014/main" id="{91DC4DF3-B3C8-41F7-BAC3-AE3BA904B7D4}"/>
                </a:ext>
              </a:extLst>
            </xdr:cNvPr>
            <xdr:cNvSpPr/>
          </xdr:nvSpPr>
          <xdr:spPr bwMode="auto">
            <a:xfrm>
              <a:off x="5108385" y="1970178"/>
              <a:ext cx="1958242" cy="612297"/>
            </a:xfrm>
            <a:prstGeom prst="roundRect">
              <a:avLst/>
            </a:prstGeom>
            <a:noFill/>
            <a:ln w="25400">
              <a:solidFill>
                <a:srgbClr val="00B05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horz" wrap="square" lIns="91440" tIns="45720" rIns="91440" bIns="45720" numCol="1" rtlCol="0" anchor="t" anchorCtr="0" compatLnSpc="1">
              <a:prstTxWarp prst="textNoShape">
                <a:avLst/>
              </a:prstTxWarp>
            </a:bodyPr>
            <a:lstStyle>
              <a:defPPr>
                <a:defRPr lang="en-US"/>
              </a:defPPr>
              <a:lvl1pPr algn="l" rtl="0" fontAlgn="base">
                <a:spcBef>
                  <a:spcPct val="0"/>
                </a:spcBef>
                <a:spcAft>
                  <a:spcPct val="0"/>
                </a:spcAft>
                <a:defRPr kumimoji="1" sz="1600" b="1" kern="1200">
                  <a:solidFill>
                    <a:schemeClr val="dk1"/>
                  </a:solidFill>
                  <a:latin typeface="+mn-lt"/>
                  <a:ea typeface="+mn-ea"/>
                  <a:cs typeface="+mn-cs"/>
                </a:defRPr>
              </a:lvl1pPr>
              <a:lvl2pPr marL="457200" algn="l" rtl="0" fontAlgn="base">
                <a:spcBef>
                  <a:spcPct val="0"/>
                </a:spcBef>
                <a:spcAft>
                  <a:spcPct val="0"/>
                </a:spcAft>
                <a:defRPr kumimoji="1" sz="1600" b="1" kern="1200">
                  <a:solidFill>
                    <a:schemeClr val="dk1"/>
                  </a:solidFill>
                  <a:latin typeface="+mn-lt"/>
                  <a:ea typeface="+mn-ea"/>
                  <a:cs typeface="+mn-cs"/>
                </a:defRPr>
              </a:lvl2pPr>
              <a:lvl3pPr marL="914400" algn="l" rtl="0" fontAlgn="base">
                <a:spcBef>
                  <a:spcPct val="0"/>
                </a:spcBef>
                <a:spcAft>
                  <a:spcPct val="0"/>
                </a:spcAft>
                <a:defRPr kumimoji="1" sz="1600" b="1" kern="1200">
                  <a:solidFill>
                    <a:schemeClr val="dk1"/>
                  </a:solidFill>
                  <a:latin typeface="+mn-lt"/>
                  <a:ea typeface="+mn-ea"/>
                  <a:cs typeface="+mn-cs"/>
                </a:defRPr>
              </a:lvl3pPr>
              <a:lvl4pPr marL="1371600" algn="l" rtl="0" fontAlgn="base">
                <a:spcBef>
                  <a:spcPct val="0"/>
                </a:spcBef>
                <a:spcAft>
                  <a:spcPct val="0"/>
                </a:spcAft>
                <a:defRPr kumimoji="1" sz="1600" b="1" kern="1200">
                  <a:solidFill>
                    <a:schemeClr val="dk1"/>
                  </a:solidFill>
                  <a:latin typeface="+mn-lt"/>
                  <a:ea typeface="+mn-ea"/>
                  <a:cs typeface="+mn-cs"/>
                </a:defRPr>
              </a:lvl4pPr>
              <a:lvl5pPr marL="1828800" algn="l" rtl="0" fontAlgn="base">
                <a:spcBef>
                  <a:spcPct val="0"/>
                </a:spcBef>
                <a:spcAft>
                  <a:spcPct val="0"/>
                </a:spcAft>
                <a:defRPr kumimoji="1" sz="1600" b="1" kern="1200">
                  <a:solidFill>
                    <a:schemeClr val="dk1"/>
                  </a:solidFill>
                  <a:latin typeface="+mn-lt"/>
                  <a:ea typeface="+mn-ea"/>
                  <a:cs typeface="+mn-cs"/>
                </a:defRPr>
              </a:lvl5pPr>
              <a:lvl6pPr marL="2286000" algn="l" defTabSz="914400" rtl="0" eaLnBrk="1" latinLnBrk="0" hangingPunct="1">
                <a:defRPr kumimoji="1" sz="1600" b="1" kern="1200">
                  <a:solidFill>
                    <a:schemeClr val="dk1"/>
                  </a:solidFill>
                  <a:latin typeface="+mn-lt"/>
                  <a:ea typeface="+mn-ea"/>
                  <a:cs typeface="+mn-cs"/>
                </a:defRPr>
              </a:lvl6pPr>
              <a:lvl7pPr marL="2743200" algn="l" defTabSz="914400" rtl="0" eaLnBrk="1" latinLnBrk="0" hangingPunct="1">
                <a:defRPr kumimoji="1" sz="1600" b="1" kern="1200">
                  <a:solidFill>
                    <a:schemeClr val="dk1"/>
                  </a:solidFill>
                  <a:latin typeface="+mn-lt"/>
                  <a:ea typeface="+mn-ea"/>
                  <a:cs typeface="+mn-cs"/>
                </a:defRPr>
              </a:lvl7pPr>
              <a:lvl8pPr marL="3200400" algn="l" defTabSz="914400" rtl="0" eaLnBrk="1" latinLnBrk="0" hangingPunct="1">
                <a:defRPr kumimoji="1" sz="1600" b="1" kern="1200">
                  <a:solidFill>
                    <a:schemeClr val="dk1"/>
                  </a:solidFill>
                  <a:latin typeface="+mn-lt"/>
                  <a:ea typeface="+mn-ea"/>
                  <a:cs typeface="+mn-cs"/>
                </a:defRPr>
              </a:lvl8pPr>
              <a:lvl9pPr marL="3657600" algn="l" defTabSz="914400" rtl="0" eaLnBrk="1" latinLnBrk="0" hangingPunct="1">
                <a:defRPr kumimoji="1" sz="1600" b="1" kern="1200">
                  <a:solidFill>
                    <a:schemeClr val="dk1"/>
                  </a:solidFill>
                  <a:latin typeface="+mn-lt"/>
                  <a:ea typeface="+mn-ea"/>
                  <a:cs typeface="+mn-cs"/>
                </a:defRPr>
              </a:lvl9pPr>
            </a:lstStyle>
            <a:p>
              <a:pPr marL="0" marR="0" lvl="0" indent="0" algn="l" defTabSz="914400" rtl="0" eaLnBrk="1" fontAlgn="base" latinLnBrk="0" hangingPunct="1">
                <a:lnSpc>
                  <a:spcPct val="100000"/>
                </a:lnSpc>
                <a:spcBef>
                  <a:spcPct val="0"/>
                </a:spcBef>
                <a:spcAft>
                  <a:spcPct val="0"/>
                </a:spcAft>
                <a:buClrTx/>
                <a:buSzTx/>
                <a:buFontTx/>
                <a:buNone/>
                <a:tabLst/>
                <a:defRPr/>
              </a:pPr>
              <a:endParaRPr kumimoji="1" lang="ja-JP" altLang="en-US" sz="2000" b="0" i="0" u="none" strike="noStrike" kern="1200" cap="none" spc="0" normalizeH="0" baseline="0">
                <a:ln>
                  <a:noFill/>
                </a:ln>
                <a:solidFill>
                  <a:prstClr val="black"/>
                </a:solidFill>
                <a:effectLst/>
                <a:uLnTx/>
                <a:uFillTx/>
                <a:latin typeface="Times New Roman" pitchFamily="18" charset="0"/>
                <a:ea typeface="ＭＳ Ｐゴシック" pitchFamily="50" charset="-128"/>
                <a:cs typeface="+mn-cs"/>
              </a:endParaRPr>
            </a:p>
          </xdr:txBody>
        </xdr:sp>
        <xdr:sp macro="" textlink="">
          <xdr:nvSpPr>
            <xdr:cNvPr id="12" name="正方形/長方形 11">
              <a:extLst>
                <a:ext uri="{FF2B5EF4-FFF2-40B4-BE49-F238E27FC236}">
                  <a16:creationId xmlns:a16="http://schemas.microsoft.com/office/drawing/2014/main" id="{CBF26BB1-419E-4819-8506-10C9D6855EB2}"/>
                </a:ext>
              </a:extLst>
            </xdr:cNvPr>
            <xdr:cNvSpPr/>
          </xdr:nvSpPr>
          <xdr:spPr>
            <a:xfrm>
              <a:off x="9793108" y="1999521"/>
              <a:ext cx="528897" cy="582358"/>
            </a:xfrm>
            <a:prstGeom prst="rect">
              <a:avLst/>
            </a:prstGeom>
            <a:noFill/>
            <a:ln>
              <a:noFill/>
            </a:ln>
          </xdr:spPr>
          <xdr:txBody>
            <a:bodyPr wrap="square" lIns="0" tIns="0" rIns="0" bIns="0" anchor="ctr" anchorCtr="1">
              <a:spAutoFit/>
            </a:bodyPr>
            <a:lstStyle>
              <a:defPPr>
                <a:defRPr lang="en-US"/>
              </a:defPPr>
              <a:lvl1pPr algn="l" rtl="0" fontAlgn="base">
                <a:spcBef>
                  <a:spcPct val="0"/>
                </a:spcBef>
                <a:spcAft>
                  <a:spcPct val="0"/>
                </a:spcAft>
                <a:defRPr kumimoji="1" sz="1600" b="1" kern="1200">
                  <a:solidFill>
                    <a:schemeClr val="tx1"/>
                  </a:solidFill>
                  <a:latin typeface="Arial" pitchFamily="34" charset="0"/>
                  <a:ea typeface="ＭＳ Ｐゴシック" pitchFamily="50" charset="-128"/>
                  <a:cs typeface="+mn-cs"/>
                </a:defRPr>
              </a:lvl1pPr>
              <a:lvl2pPr marL="457200" algn="l" rtl="0" fontAlgn="base">
                <a:spcBef>
                  <a:spcPct val="0"/>
                </a:spcBef>
                <a:spcAft>
                  <a:spcPct val="0"/>
                </a:spcAft>
                <a:defRPr kumimoji="1" sz="1600" b="1" kern="1200">
                  <a:solidFill>
                    <a:schemeClr val="tx1"/>
                  </a:solidFill>
                  <a:latin typeface="Arial" pitchFamily="34" charset="0"/>
                  <a:ea typeface="ＭＳ Ｐゴシック" pitchFamily="50" charset="-128"/>
                  <a:cs typeface="+mn-cs"/>
                </a:defRPr>
              </a:lvl2pPr>
              <a:lvl3pPr marL="914400" algn="l" rtl="0" fontAlgn="base">
                <a:spcBef>
                  <a:spcPct val="0"/>
                </a:spcBef>
                <a:spcAft>
                  <a:spcPct val="0"/>
                </a:spcAft>
                <a:defRPr kumimoji="1" sz="1600" b="1" kern="1200">
                  <a:solidFill>
                    <a:schemeClr val="tx1"/>
                  </a:solidFill>
                  <a:latin typeface="Arial" pitchFamily="34" charset="0"/>
                  <a:ea typeface="ＭＳ Ｐゴシック" pitchFamily="50" charset="-128"/>
                  <a:cs typeface="+mn-cs"/>
                </a:defRPr>
              </a:lvl3pPr>
              <a:lvl4pPr marL="1371600" algn="l" rtl="0" fontAlgn="base">
                <a:spcBef>
                  <a:spcPct val="0"/>
                </a:spcBef>
                <a:spcAft>
                  <a:spcPct val="0"/>
                </a:spcAft>
                <a:defRPr kumimoji="1" sz="1600" b="1" kern="1200">
                  <a:solidFill>
                    <a:schemeClr val="tx1"/>
                  </a:solidFill>
                  <a:latin typeface="Arial" pitchFamily="34" charset="0"/>
                  <a:ea typeface="ＭＳ Ｐゴシック" pitchFamily="50" charset="-128"/>
                  <a:cs typeface="+mn-cs"/>
                </a:defRPr>
              </a:lvl4pPr>
              <a:lvl5pPr marL="1828800" algn="l" rtl="0" fontAlgn="base">
                <a:spcBef>
                  <a:spcPct val="0"/>
                </a:spcBef>
                <a:spcAft>
                  <a:spcPct val="0"/>
                </a:spcAft>
                <a:defRPr kumimoji="1" sz="1600" b="1" kern="1200">
                  <a:solidFill>
                    <a:schemeClr val="tx1"/>
                  </a:solidFill>
                  <a:latin typeface="Arial" pitchFamily="34" charset="0"/>
                  <a:ea typeface="ＭＳ Ｐゴシック" pitchFamily="50" charset="-128"/>
                  <a:cs typeface="+mn-cs"/>
                </a:defRPr>
              </a:lvl5pPr>
              <a:lvl6pPr marL="2286000" algn="l" defTabSz="914400" rtl="0" eaLnBrk="1" latinLnBrk="0" hangingPunct="1">
                <a:defRPr kumimoji="1" sz="1600" b="1" kern="1200">
                  <a:solidFill>
                    <a:schemeClr val="tx1"/>
                  </a:solidFill>
                  <a:latin typeface="Arial" pitchFamily="34" charset="0"/>
                  <a:ea typeface="ＭＳ Ｐゴシック" pitchFamily="50" charset="-128"/>
                  <a:cs typeface="+mn-cs"/>
                </a:defRPr>
              </a:lvl6pPr>
              <a:lvl7pPr marL="2743200" algn="l" defTabSz="914400" rtl="0" eaLnBrk="1" latinLnBrk="0" hangingPunct="1">
                <a:defRPr kumimoji="1" sz="1600" b="1" kern="1200">
                  <a:solidFill>
                    <a:schemeClr val="tx1"/>
                  </a:solidFill>
                  <a:latin typeface="Arial" pitchFamily="34" charset="0"/>
                  <a:ea typeface="ＭＳ Ｐゴシック" pitchFamily="50" charset="-128"/>
                  <a:cs typeface="+mn-cs"/>
                </a:defRPr>
              </a:lvl7pPr>
              <a:lvl8pPr marL="3200400" algn="l" defTabSz="914400" rtl="0" eaLnBrk="1" latinLnBrk="0" hangingPunct="1">
                <a:defRPr kumimoji="1" sz="1600" b="1" kern="1200">
                  <a:solidFill>
                    <a:schemeClr val="tx1"/>
                  </a:solidFill>
                  <a:latin typeface="Arial" pitchFamily="34" charset="0"/>
                  <a:ea typeface="ＭＳ Ｐゴシック" pitchFamily="50" charset="-128"/>
                  <a:cs typeface="+mn-cs"/>
                </a:defRPr>
              </a:lvl8pPr>
              <a:lvl9pPr marL="3657600" algn="l" defTabSz="914400" rtl="0" eaLnBrk="1" latinLnBrk="0" hangingPunct="1">
                <a:defRPr kumimoji="1" sz="1600" b="1" kern="1200">
                  <a:solidFill>
                    <a:schemeClr val="tx1"/>
                  </a:solidFill>
                  <a:latin typeface="Arial" pitchFamily="34" charset="0"/>
                  <a:ea typeface="ＭＳ Ｐゴシック" pitchFamily="50" charset="-128"/>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defRPr/>
              </a:pPr>
              <a:r>
                <a:rPr kumimoji="1" lang="ja-JP" altLang="en-US" sz="1400" b="0" i="0" u="none" strike="noStrike" kern="1200" cap="none" spc="0" normalizeH="0" baseline="0">
                  <a:ln w="0"/>
                  <a:solidFill>
                    <a:srgbClr val="0070C0"/>
                  </a:solidFill>
                  <a:effectLst>
                    <a:outerShdw blurRad="38100" dist="19050" dir="2700000" algn="tl" rotWithShape="0">
                      <a:prstClr val="black">
                        <a:alpha val="40000"/>
                      </a:prstClr>
                    </a:outerShdw>
                  </a:effectLst>
                  <a:uLnTx/>
                  <a:uFillTx/>
                  <a:latin typeface="Arial" panose="020B0604020202020204" pitchFamily="34" charset="0"/>
                  <a:ea typeface="HG創英角ｺﾞｼｯｸUB" panose="020B0909000000000000" pitchFamily="49" charset="-128"/>
                  <a:cs typeface="+mn-cs"/>
                </a:rPr>
                <a:t>②</a:t>
              </a:r>
            </a:p>
          </xdr:txBody>
        </xdr:sp>
        <xdr:sp macro="" textlink="">
          <xdr:nvSpPr>
            <xdr:cNvPr id="13" name="正方形/長方形 12">
              <a:extLst>
                <a:ext uri="{FF2B5EF4-FFF2-40B4-BE49-F238E27FC236}">
                  <a16:creationId xmlns:a16="http://schemas.microsoft.com/office/drawing/2014/main" id="{8908D769-EA12-45BD-A14E-54645F9B8F58}"/>
                </a:ext>
              </a:extLst>
            </xdr:cNvPr>
            <xdr:cNvSpPr/>
          </xdr:nvSpPr>
          <xdr:spPr>
            <a:xfrm>
              <a:off x="3744625" y="1870647"/>
              <a:ext cx="605006" cy="812742"/>
            </a:xfrm>
            <a:prstGeom prst="rect">
              <a:avLst/>
            </a:prstGeom>
            <a:noFill/>
          </xdr:spPr>
          <xdr:txBody>
            <a:bodyPr wrap="square" lIns="91440" tIns="45720" rIns="91440" bIns="45720">
              <a:spAutoFit/>
            </a:bodyPr>
            <a:lstStyle>
              <a:defPPr>
                <a:defRPr lang="en-US"/>
              </a:defPPr>
              <a:lvl1pPr algn="l" rtl="0" fontAlgn="base">
                <a:spcBef>
                  <a:spcPct val="0"/>
                </a:spcBef>
                <a:spcAft>
                  <a:spcPct val="0"/>
                </a:spcAft>
                <a:defRPr kumimoji="1" sz="1600" b="1" kern="1200">
                  <a:solidFill>
                    <a:schemeClr val="tx1"/>
                  </a:solidFill>
                  <a:latin typeface="Arial" pitchFamily="34" charset="0"/>
                  <a:ea typeface="ＭＳ Ｐゴシック" pitchFamily="50" charset="-128"/>
                  <a:cs typeface="+mn-cs"/>
                </a:defRPr>
              </a:lvl1pPr>
              <a:lvl2pPr marL="457200" algn="l" rtl="0" fontAlgn="base">
                <a:spcBef>
                  <a:spcPct val="0"/>
                </a:spcBef>
                <a:spcAft>
                  <a:spcPct val="0"/>
                </a:spcAft>
                <a:defRPr kumimoji="1" sz="1600" b="1" kern="1200">
                  <a:solidFill>
                    <a:schemeClr val="tx1"/>
                  </a:solidFill>
                  <a:latin typeface="Arial" pitchFamily="34" charset="0"/>
                  <a:ea typeface="ＭＳ Ｐゴシック" pitchFamily="50" charset="-128"/>
                  <a:cs typeface="+mn-cs"/>
                </a:defRPr>
              </a:lvl2pPr>
              <a:lvl3pPr marL="914400" algn="l" rtl="0" fontAlgn="base">
                <a:spcBef>
                  <a:spcPct val="0"/>
                </a:spcBef>
                <a:spcAft>
                  <a:spcPct val="0"/>
                </a:spcAft>
                <a:defRPr kumimoji="1" sz="1600" b="1" kern="1200">
                  <a:solidFill>
                    <a:schemeClr val="tx1"/>
                  </a:solidFill>
                  <a:latin typeface="Arial" pitchFamily="34" charset="0"/>
                  <a:ea typeface="ＭＳ Ｐゴシック" pitchFamily="50" charset="-128"/>
                  <a:cs typeface="+mn-cs"/>
                </a:defRPr>
              </a:lvl3pPr>
              <a:lvl4pPr marL="1371600" algn="l" rtl="0" fontAlgn="base">
                <a:spcBef>
                  <a:spcPct val="0"/>
                </a:spcBef>
                <a:spcAft>
                  <a:spcPct val="0"/>
                </a:spcAft>
                <a:defRPr kumimoji="1" sz="1600" b="1" kern="1200">
                  <a:solidFill>
                    <a:schemeClr val="tx1"/>
                  </a:solidFill>
                  <a:latin typeface="Arial" pitchFamily="34" charset="0"/>
                  <a:ea typeface="ＭＳ Ｐゴシック" pitchFamily="50" charset="-128"/>
                  <a:cs typeface="+mn-cs"/>
                </a:defRPr>
              </a:lvl4pPr>
              <a:lvl5pPr marL="1828800" algn="l" rtl="0" fontAlgn="base">
                <a:spcBef>
                  <a:spcPct val="0"/>
                </a:spcBef>
                <a:spcAft>
                  <a:spcPct val="0"/>
                </a:spcAft>
                <a:defRPr kumimoji="1" sz="1600" b="1" kern="1200">
                  <a:solidFill>
                    <a:schemeClr val="tx1"/>
                  </a:solidFill>
                  <a:latin typeface="Arial" pitchFamily="34" charset="0"/>
                  <a:ea typeface="ＭＳ Ｐゴシック" pitchFamily="50" charset="-128"/>
                  <a:cs typeface="+mn-cs"/>
                </a:defRPr>
              </a:lvl5pPr>
              <a:lvl6pPr marL="2286000" algn="l" defTabSz="914400" rtl="0" eaLnBrk="1" latinLnBrk="0" hangingPunct="1">
                <a:defRPr kumimoji="1" sz="1600" b="1" kern="1200">
                  <a:solidFill>
                    <a:schemeClr val="tx1"/>
                  </a:solidFill>
                  <a:latin typeface="Arial" pitchFamily="34" charset="0"/>
                  <a:ea typeface="ＭＳ Ｐゴシック" pitchFamily="50" charset="-128"/>
                  <a:cs typeface="+mn-cs"/>
                </a:defRPr>
              </a:lvl6pPr>
              <a:lvl7pPr marL="2743200" algn="l" defTabSz="914400" rtl="0" eaLnBrk="1" latinLnBrk="0" hangingPunct="1">
                <a:defRPr kumimoji="1" sz="1600" b="1" kern="1200">
                  <a:solidFill>
                    <a:schemeClr val="tx1"/>
                  </a:solidFill>
                  <a:latin typeface="Arial" pitchFamily="34" charset="0"/>
                  <a:ea typeface="ＭＳ Ｐゴシック" pitchFamily="50" charset="-128"/>
                  <a:cs typeface="+mn-cs"/>
                </a:defRPr>
              </a:lvl7pPr>
              <a:lvl8pPr marL="3200400" algn="l" defTabSz="914400" rtl="0" eaLnBrk="1" latinLnBrk="0" hangingPunct="1">
                <a:defRPr kumimoji="1" sz="1600" b="1" kern="1200">
                  <a:solidFill>
                    <a:schemeClr val="tx1"/>
                  </a:solidFill>
                  <a:latin typeface="Arial" pitchFamily="34" charset="0"/>
                  <a:ea typeface="ＭＳ Ｐゴシック" pitchFamily="50" charset="-128"/>
                  <a:cs typeface="+mn-cs"/>
                </a:defRPr>
              </a:lvl8pPr>
              <a:lvl9pPr marL="3657600" algn="l" defTabSz="914400" rtl="0" eaLnBrk="1" latinLnBrk="0" hangingPunct="1">
                <a:defRPr kumimoji="1" sz="1600" b="1" kern="1200">
                  <a:solidFill>
                    <a:schemeClr val="tx1"/>
                  </a:solidFill>
                  <a:latin typeface="Arial" pitchFamily="34" charset="0"/>
                  <a:ea typeface="ＭＳ Ｐゴシック" pitchFamily="50" charset="-128"/>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defRPr/>
              </a:pPr>
              <a:r>
                <a:rPr kumimoji="1" lang="ja-JP" altLang="en-US" sz="1400" b="0" i="0" u="none" strike="noStrike" kern="1200" cap="none" spc="0" normalizeH="0" baseline="0">
                  <a:ln w="0"/>
                  <a:solidFill>
                    <a:srgbClr val="FF6600"/>
                  </a:solidFill>
                  <a:effectLst>
                    <a:outerShdw blurRad="38100" dist="19050" dir="2700000" algn="tl" rotWithShape="0">
                      <a:prstClr val="black">
                        <a:alpha val="40000"/>
                      </a:prstClr>
                    </a:outerShdw>
                  </a:effectLst>
                  <a:uLnTx/>
                  <a:uFillTx/>
                  <a:latin typeface="Arial" panose="020B0604020202020204" pitchFamily="34" charset="0"/>
                  <a:ea typeface="HG創英角ｺﾞｼｯｸUB" panose="020B0909000000000000" pitchFamily="49" charset="-128"/>
                  <a:cs typeface="+mn-cs"/>
                </a:rPr>
                <a:t>①</a:t>
              </a:r>
            </a:p>
          </xdr:txBody>
        </xdr:sp>
        <xdr:sp macro="" textlink="">
          <xdr:nvSpPr>
            <xdr:cNvPr id="14" name="正方形/長方形 13">
              <a:extLst>
                <a:ext uri="{FF2B5EF4-FFF2-40B4-BE49-F238E27FC236}">
                  <a16:creationId xmlns:a16="http://schemas.microsoft.com/office/drawing/2014/main" id="{9CC4C50F-72C8-45F6-85A6-C5FF1D1E7943}"/>
                </a:ext>
              </a:extLst>
            </xdr:cNvPr>
            <xdr:cNvSpPr/>
          </xdr:nvSpPr>
          <xdr:spPr>
            <a:xfrm>
              <a:off x="5800908" y="1870647"/>
              <a:ext cx="605006" cy="812742"/>
            </a:xfrm>
            <a:prstGeom prst="rect">
              <a:avLst/>
            </a:prstGeom>
            <a:noFill/>
          </xdr:spPr>
          <xdr:txBody>
            <a:bodyPr wrap="square" lIns="91440" tIns="45720" rIns="91440" bIns="45720">
              <a:spAutoFit/>
            </a:bodyPr>
            <a:lstStyle>
              <a:defPPr>
                <a:defRPr lang="en-US"/>
              </a:defPPr>
              <a:lvl1pPr algn="l" rtl="0" fontAlgn="base">
                <a:spcBef>
                  <a:spcPct val="0"/>
                </a:spcBef>
                <a:spcAft>
                  <a:spcPct val="0"/>
                </a:spcAft>
                <a:defRPr kumimoji="1" sz="1600" b="1" kern="1200">
                  <a:solidFill>
                    <a:schemeClr val="tx1"/>
                  </a:solidFill>
                  <a:latin typeface="Arial" pitchFamily="34" charset="0"/>
                  <a:ea typeface="ＭＳ Ｐゴシック" pitchFamily="50" charset="-128"/>
                  <a:cs typeface="+mn-cs"/>
                </a:defRPr>
              </a:lvl1pPr>
              <a:lvl2pPr marL="457200" algn="l" rtl="0" fontAlgn="base">
                <a:spcBef>
                  <a:spcPct val="0"/>
                </a:spcBef>
                <a:spcAft>
                  <a:spcPct val="0"/>
                </a:spcAft>
                <a:defRPr kumimoji="1" sz="1600" b="1" kern="1200">
                  <a:solidFill>
                    <a:schemeClr val="tx1"/>
                  </a:solidFill>
                  <a:latin typeface="Arial" pitchFamily="34" charset="0"/>
                  <a:ea typeface="ＭＳ Ｐゴシック" pitchFamily="50" charset="-128"/>
                  <a:cs typeface="+mn-cs"/>
                </a:defRPr>
              </a:lvl2pPr>
              <a:lvl3pPr marL="914400" algn="l" rtl="0" fontAlgn="base">
                <a:spcBef>
                  <a:spcPct val="0"/>
                </a:spcBef>
                <a:spcAft>
                  <a:spcPct val="0"/>
                </a:spcAft>
                <a:defRPr kumimoji="1" sz="1600" b="1" kern="1200">
                  <a:solidFill>
                    <a:schemeClr val="tx1"/>
                  </a:solidFill>
                  <a:latin typeface="Arial" pitchFamily="34" charset="0"/>
                  <a:ea typeface="ＭＳ Ｐゴシック" pitchFamily="50" charset="-128"/>
                  <a:cs typeface="+mn-cs"/>
                </a:defRPr>
              </a:lvl3pPr>
              <a:lvl4pPr marL="1371600" algn="l" rtl="0" fontAlgn="base">
                <a:spcBef>
                  <a:spcPct val="0"/>
                </a:spcBef>
                <a:spcAft>
                  <a:spcPct val="0"/>
                </a:spcAft>
                <a:defRPr kumimoji="1" sz="1600" b="1" kern="1200">
                  <a:solidFill>
                    <a:schemeClr val="tx1"/>
                  </a:solidFill>
                  <a:latin typeface="Arial" pitchFamily="34" charset="0"/>
                  <a:ea typeface="ＭＳ Ｐゴシック" pitchFamily="50" charset="-128"/>
                  <a:cs typeface="+mn-cs"/>
                </a:defRPr>
              </a:lvl4pPr>
              <a:lvl5pPr marL="1828800" algn="l" rtl="0" fontAlgn="base">
                <a:spcBef>
                  <a:spcPct val="0"/>
                </a:spcBef>
                <a:spcAft>
                  <a:spcPct val="0"/>
                </a:spcAft>
                <a:defRPr kumimoji="1" sz="1600" b="1" kern="1200">
                  <a:solidFill>
                    <a:schemeClr val="tx1"/>
                  </a:solidFill>
                  <a:latin typeface="Arial" pitchFamily="34" charset="0"/>
                  <a:ea typeface="ＭＳ Ｐゴシック" pitchFamily="50" charset="-128"/>
                  <a:cs typeface="+mn-cs"/>
                </a:defRPr>
              </a:lvl5pPr>
              <a:lvl6pPr marL="2286000" algn="l" defTabSz="914400" rtl="0" eaLnBrk="1" latinLnBrk="0" hangingPunct="1">
                <a:defRPr kumimoji="1" sz="1600" b="1" kern="1200">
                  <a:solidFill>
                    <a:schemeClr val="tx1"/>
                  </a:solidFill>
                  <a:latin typeface="Arial" pitchFamily="34" charset="0"/>
                  <a:ea typeface="ＭＳ Ｐゴシック" pitchFamily="50" charset="-128"/>
                  <a:cs typeface="+mn-cs"/>
                </a:defRPr>
              </a:lvl6pPr>
              <a:lvl7pPr marL="2743200" algn="l" defTabSz="914400" rtl="0" eaLnBrk="1" latinLnBrk="0" hangingPunct="1">
                <a:defRPr kumimoji="1" sz="1600" b="1" kern="1200">
                  <a:solidFill>
                    <a:schemeClr val="tx1"/>
                  </a:solidFill>
                  <a:latin typeface="Arial" pitchFamily="34" charset="0"/>
                  <a:ea typeface="ＭＳ Ｐゴシック" pitchFamily="50" charset="-128"/>
                  <a:cs typeface="+mn-cs"/>
                </a:defRPr>
              </a:lvl7pPr>
              <a:lvl8pPr marL="3200400" algn="l" defTabSz="914400" rtl="0" eaLnBrk="1" latinLnBrk="0" hangingPunct="1">
                <a:defRPr kumimoji="1" sz="1600" b="1" kern="1200">
                  <a:solidFill>
                    <a:schemeClr val="tx1"/>
                  </a:solidFill>
                  <a:latin typeface="Arial" pitchFamily="34" charset="0"/>
                  <a:ea typeface="ＭＳ Ｐゴシック" pitchFamily="50" charset="-128"/>
                  <a:cs typeface="+mn-cs"/>
                </a:defRPr>
              </a:lvl8pPr>
              <a:lvl9pPr marL="3657600" algn="l" defTabSz="914400" rtl="0" eaLnBrk="1" latinLnBrk="0" hangingPunct="1">
                <a:defRPr kumimoji="1" sz="1600" b="1" kern="1200">
                  <a:solidFill>
                    <a:schemeClr val="tx1"/>
                  </a:solidFill>
                  <a:latin typeface="Arial" pitchFamily="34" charset="0"/>
                  <a:ea typeface="ＭＳ Ｐゴシック" pitchFamily="50" charset="-128"/>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defRPr/>
              </a:pPr>
              <a:r>
                <a:rPr kumimoji="1" lang="ja-JP" altLang="en-US" sz="1400" b="0" i="0" u="none" strike="noStrike" kern="1200" cap="none" spc="0" normalizeH="0" baseline="0">
                  <a:ln w="0"/>
                  <a:solidFill>
                    <a:srgbClr val="00B050"/>
                  </a:solidFill>
                  <a:effectLst>
                    <a:outerShdw blurRad="38100" dist="19050" dir="2700000" algn="tl" rotWithShape="0">
                      <a:prstClr val="black">
                        <a:alpha val="40000"/>
                      </a:prstClr>
                    </a:outerShdw>
                  </a:effectLst>
                  <a:uLnTx/>
                  <a:uFillTx/>
                  <a:latin typeface="Arial" pitchFamily="34" charset="0"/>
                  <a:ea typeface="HG創英角ｺﾞｼｯｸUB" panose="020B0909000000000000" pitchFamily="49" charset="-128"/>
                  <a:cs typeface="+mn-cs"/>
                </a:rPr>
                <a:t>④</a:t>
              </a:r>
            </a:p>
          </xdr:txBody>
        </xdr:sp>
        <xdr:sp macro="" textlink="">
          <xdr:nvSpPr>
            <xdr:cNvPr id="16" name="角丸四角形 15">
              <a:extLst>
                <a:ext uri="{FF2B5EF4-FFF2-40B4-BE49-F238E27FC236}">
                  <a16:creationId xmlns:a16="http://schemas.microsoft.com/office/drawing/2014/main" id="{E23539B8-F0C1-44A5-AA3D-DFA40B749A42}"/>
                </a:ext>
              </a:extLst>
            </xdr:cNvPr>
            <xdr:cNvSpPr/>
          </xdr:nvSpPr>
          <xdr:spPr bwMode="auto">
            <a:xfrm>
              <a:off x="7081380" y="1974729"/>
              <a:ext cx="2001672" cy="612297"/>
            </a:xfrm>
            <a:prstGeom prst="roundRect">
              <a:avLst/>
            </a:prstGeom>
            <a:noFill/>
            <a:ln w="25400">
              <a:solidFill>
                <a:srgbClr val="CC0066"/>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horz" wrap="square" lIns="91440" tIns="45720" rIns="91440" bIns="45720" numCol="1" rtlCol="0" anchor="t" anchorCtr="0" compatLnSpc="1">
              <a:prstTxWarp prst="textNoShape">
                <a:avLst/>
              </a:prstTxWarp>
            </a:bodyPr>
            <a:lstStyle>
              <a:defPPr>
                <a:defRPr lang="en-US"/>
              </a:defPPr>
              <a:lvl1pPr algn="l" rtl="0" fontAlgn="base">
                <a:spcBef>
                  <a:spcPct val="0"/>
                </a:spcBef>
                <a:spcAft>
                  <a:spcPct val="0"/>
                </a:spcAft>
                <a:defRPr kumimoji="1" sz="1600" b="1" kern="1200">
                  <a:solidFill>
                    <a:schemeClr val="dk1"/>
                  </a:solidFill>
                  <a:latin typeface="+mn-lt"/>
                  <a:ea typeface="+mn-ea"/>
                  <a:cs typeface="+mn-cs"/>
                </a:defRPr>
              </a:lvl1pPr>
              <a:lvl2pPr marL="457200" algn="l" rtl="0" fontAlgn="base">
                <a:spcBef>
                  <a:spcPct val="0"/>
                </a:spcBef>
                <a:spcAft>
                  <a:spcPct val="0"/>
                </a:spcAft>
                <a:defRPr kumimoji="1" sz="1600" b="1" kern="1200">
                  <a:solidFill>
                    <a:schemeClr val="dk1"/>
                  </a:solidFill>
                  <a:latin typeface="+mn-lt"/>
                  <a:ea typeface="+mn-ea"/>
                  <a:cs typeface="+mn-cs"/>
                </a:defRPr>
              </a:lvl2pPr>
              <a:lvl3pPr marL="914400" algn="l" rtl="0" fontAlgn="base">
                <a:spcBef>
                  <a:spcPct val="0"/>
                </a:spcBef>
                <a:spcAft>
                  <a:spcPct val="0"/>
                </a:spcAft>
                <a:defRPr kumimoji="1" sz="1600" b="1" kern="1200">
                  <a:solidFill>
                    <a:schemeClr val="dk1"/>
                  </a:solidFill>
                  <a:latin typeface="+mn-lt"/>
                  <a:ea typeface="+mn-ea"/>
                  <a:cs typeface="+mn-cs"/>
                </a:defRPr>
              </a:lvl3pPr>
              <a:lvl4pPr marL="1371600" algn="l" rtl="0" fontAlgn="base">
                <a:spcBef>
                  <a:spcPct val="0"/>
                </a:spcBef>
                <a:spcAft>
                  <a:spcPct val="0"/>
                </a:spcAft>
                <a:defRPr kumimoji="1" sz="1600" b="1" kern="1200">
                  <a:solidFill>
                    <a:schemeClr val="dk1"/>
                  </a:solidFill>
                  <a:latin typeface="+mn-lt"/>
                  <a:ea typeface="+mn-ea"/>
                  <a:cs typeface="+mn-cs"/>
                </a:defRPr>
              </a:lvl4pPr>
              <a:lvl5pPr marL="1828800" algn="l" rtl="0" fontAlgn="base">
                <a:spcBef>
                  <a:spcPct val="0"/>
                </a:spcBef>
                <a:spcAft>
                  <a:spcPct val="0"/>
                </a:spcAft>
                <a:defRPr kumimoji="1" sz="1600" b="1" kern="1200">
                  <a:solidFill>
                    <a:schemeClr val="dk1"/>
                  </a:solidFill>
                  <a:latin typeface="+mn-lt"/>
                  <a:ea typeface="+mn-ea"/>
                  <a:cs typeface="+mn-cs"/>
                </a:defRPr>
              </a:lvl5pPr>
              <a:lvl6pPr marL="2286000" algn="l" defTabSz="914400" rtl="0" eaLnBrk="1" latinLnBrk="0" hangingPunct="1">
                <a:defRPr kumimoji="1" sz="1600" b="1" kern="1200">
                  <a:solidFill>
                    <a:schemeClr val="dk1"/>
                  </a:solidFill>
                  <a:latin typeface="+mn-lt"/>
                  <a:ea typeface="+mn-ea"/>
                  <a:cs typeface="+mn-cs"/>
                </a:defRPr>
              </a:lvl6pPr>
              <a:lvl7pPr marL="2743200" algn="l" defTabSz="914400" rtl="0" eaLnBrk="1" latinLnBrk="0" hangingPunct="1">
                <a:defRPr kumimoji="1" sz="1600" b="1" kern="1200">
                  <a:solidFill>
                    <a:schemeClr val="dk1"/>
                  </a:solidFill>
                  <a:latin typeface="+mn-lt"/>
                  <a:ea typeface="+mn-ea"/>
                  <a:cs typeface="+mn-cs"/>
                </a:defRPr>
              </a:lvl7pPr>
              <a:lvl8pPr marL="3200400" algn="l" defTabSz="914400" rtl="0" eaLnBrk="1" latinLnBrk="0" hangingPunct="1">
                <a:defRPr kumimoji="1" sz="1600" b="1" kern="1200">
                  <a:solidFill>
                    <a:schemeClr val="dk1"/>
                  </a:solidFill>
                  <a:latin typeface="+mn-lt"/>
                  <a:ea typeface="+mn-ea"/>
                  <a:cs typeface="+mn-cs"/>
                </a:defRPr>
              </a:lvl8pPr>
              <a:lvl9pPr marL="3657600" algn="l" defTabSz="914400" rtl="0" eaLnBrk="1" latinLnBrk="0" hangingPunct="1">
                <a:defRPr kumimoji="1" sz="1600" b="1" kern="1200">
                  <a:solidFill>
                    <a:schemeClr val="dk1"/>
                  </a:solidFill>
                  <a:latin typeface="+mn-lt"/>
                  <a:ea typeface="+mn-ea"/>
                  <a:cs typeface="+mn-cs"/>
                </a:defRPr>
              </a:lvl9pPr>
            </a:lstStyle>
            <a:p>
              <a:pPr marL="0" marR="0" lvl="0" indent="0" algn="l" defTabSz="914400" rtl="0" eaLnBrk="1" fontAlgn="base" latinLnBrk="0" hangingPunct="1">
                <a:lnSpc>
                  <a:spcPct val="100000"/>
                </a:lnSpc>
                <a:spcBef>
                  <a:spcPct val="0"/>
                </a:spcBef>
                <a:spcAft>
                  <a:spcPct val="0"/>
                </a:spcAft>
                <a:buClrTx/>
                <a:buSzTx/>
                <a:buFontTx/>
                <a:buNone/>
                <a:tabLst/>
                <a:defRPr/>
              </a:pPr>
              <a:endParaRPr kumimoji="1" lang="ja-JP" altLang="en-US" sz="2000" b="0" i="0" u="none" strike="noStrike" kern="1200" cap="none" spc="0" normalizeH="0" baseline="0">
                <a:ln>
                  <a:noFill/>
                </a:ln>
                <a:solidFill>
                  <a:prstClr val="black"/>
                </a:solidFill>
                <a:effectLst/>
                <a:uLnTx/>
                <a:uFillTx/>
                <a:latin typeface="Times New Roman" pitchFamily="18" charset="0"/>
                <a:ea typeface="ＭＳ Ｐゴシック" pitchFamily="50" charset="-128"/>
                <a:cs typeface="+mn-cs"/>
              </a:endParaRPr>
            </a:p>
          </xdr:txBody>
        </xdr:sp>
        <xdr:grpSp>
          <xdr:nvGrpSpPr>
            <xdr:cNvPr id="17" name="グループ化 16">
              <a:extLst>
                <a:ext uri="{FF2B5EF4-FFF2-40B4-BE49-F238E27FC236}">
                  <a16:creationId xmlns:a16="http://schemas.microsoft.com/office/drawing/2014/main" id="{A1A21C0F-703C-4052-B5DF-DD2AAB518AD1}"/>
                </a:ext>
              </a:extLst>
            </xdr:cNvPr>
            <xdr:cNvGrpSpPr/>
          </xdr:nvGrpSpPr>
          <xdr:grpSpPr>
            <a:xfrm>
              <a:off x="767408" y="1422668"/>
              <a:ext cx="3891597" cy="133257"/>
              <a:chOff x="74311" y="1397816"/>
              <a:chExt cx="3891597" cy="133257"/>
            </a:xfrm>
            <a:grpFill/>
          </xdr:grpSpPr>
          <xdr:pic>
            <xdr:nvPicPr>
              <xdr:cNvPr id="32" name="図 31">
                <a:extLst>
                  <a:ext uri="{FF2B5EF4-FFF2-40B4-BE49-F238E27FC236}">
                    <a16:creationId xmlns:a16="http://schemas.microsoft.com/office/drawing/2014/main" id="{CBAE35D9-711E-41D7-BA5A-99AADA2CEE46}"/>
                  </a:ext>
                </a:extLst>
              </xdr:cNvPr>
              <xdr:cNvPicPr>
                <a:picLocks noChangeAspect="1"/>
              </xdr:cNvPicPr>
            </xdr:nvPicPr>
            <xdr:blipFill>
              <a:blip xmlns:r="http://schemas.openxmlformats.org/officeDocument/2006/relationships" r:embed="rId2"/>
              <a:stretch>
                <a:fillRect/>
              </a:stretch>
            </xdr:blipFill>
            <xdr:spPr>
              <a:xfrm>
                <a:off x="74311" y="1397816"/>
                <a:ext cx="2170529" cy="133257"/>
              </a:xfrm>
              <a:prstGeom prst="rect">
                <a:avLst/>
              </a:prstGeom>
              <a:grpFill/>
            </xdr:spPr>
          </xdr:pic>
          <xdr:pic>
            <xdr:nvPicPr>
              <xdr:cNvPr id="33" name="図 32">
                <a:extLst>
                  <a:ext uri="{FF2B5EF4-FFF2-40B4-BE49-F238E27FC236}">
                    <a16:creationId xmlns:a16="http://schemas.microsoft.com/office/drawing/2014/main" id="{710C26B6-E522-4D19-8B2D-53BF85F9C0D8}"/>
                  </a:ext>
                </a:extLst>
              </xdr:cNvPr>
              <xdr:cNvPicPr>
                <a:picLocks noChangeAspect="1"/>
              </xdr:cNvPicPr>
            </xdr:nvPicPr>
            <xdr:blipFill>
              <a:blip xmlns:r="http://schemas.openxmlformats.org/officeDocument/2006/relationships" r:embed="rId2"/>
              <a:stretch>
                <a:fillRect/>
              </a:stretch>
            </xdr:blipFill>
            <xdr:spPr>
              <a:xfrm>
                <a:off x="1795379" y="1397816"/>
                <a:ext cx="2170529" cy="133257"/>
              </a:xfrm>
              <a:prstGeom prst="rect">
                <a:avLst/>
              </a:prstGeom>
              <a:grpFill/>
            </xdr:spPr>
          </xdr:pic>
        </xdr:grpSp>
        <xdr:pic>
          <xdr:nvPicPr>
            <xdr:cNvPr id="18" name="図 17">
              <a:extLst>
                <a:ext uri="{FF2B5EF4-FFF2-40B4-BE49-F238E27FC236}">
                  <a16:creationId xmlns:a16="http://schemas.microsoft.com/office/drawing/2014/main" id="{DC5B3DB9-C6BE-4B61-8F3F-D07AE5E50E4B}"/>
                </a:ext>
              </a:extLst>
            </xdr:cNvPr>
            <xdr:cNvPicPr>
              <a:picLocks noChangeAspect="1"/>
            </xdr:cNvPicPr>
          </xdr:nvPicPr>
          <xdr:blipFill>
            <a:blip xmlns:r="http://schemas.openxmlformats.org/officeDocument/2006/relationships" r:embed="rId3"/>
            <a:stretch>
              <a:fillRect/>
            </a:stretch>
          </xdr:blipFill>
          <xdr:spPr>
            <a:xfrm>
              <a:off x="4224135" y="1422668"/>
              <a:ext cx="3895682" cy="134124"/>
            </a:xfrm>
            <a:prstGeom prst="rect">
              <a:avLst/>
            </a:prstGeom>
            <a:grpFill/>
          </xdr:spPr>
        </xdr:pic>
        <xdr:grpSp>
          <xdr:nvGrpSpPr>
            <xdr:cNvPr id="19" name="グループ化 18">
              <a:extLst>
                <a:ext uri="{FF2B5EF4-FFF2-40B4-BE49-F238E27FC236}">
                  <a16:creationId xmlns:a16="http://schemas.microsoft.com/office/drawing/2014/main" id="{F962C417-3144-465C-B2CE-0C76AA8630F5}"/>
                </a:ext>
              </a:extLst>
            </xdr:cNvPr>
            <xdr:cNvGrpSpPr/>
          </xdr:nvGrpSpPr>
          <xdr:grpSpPr>
            <a:xfrm>
              <a:off x="7685524" y="1419190"/>
              <a:ext cx="3891597" cy="133257"/>
              <a:chOff x="74311" y="1397816"/>
              <a:chExt cx="3891597" cy="133257"/>
            </a:xfrm>
            <a:grpFill/>
          </xdr:grpSpPr>
          <xdr:pic>
            <xdr:nvPicPr>
              <xdr:cNvPr id="30" name="図 29">
                <a:extLst>
                  <a:ext uri="{FF2B5EF4-FFF2-40B4-BE49-F238E27FC236}">
                    <a16:creationId xmlns:a16="http://schemas.microsoft.com/office/drawing/2014/main" id="{A8DE207B-22C8-412F-9745-125D447681B2}"/>
                  </a:ext>
                </a:extLst>
              </xdr:cNvPr>
              <xdr:cNvPicPr>
                <a:picLocks noChangeAspect="1"/>
              </xdr:cNvPicPr>
            </xdr:nvPicPr>
            <xdr:blipFill>
              <a:blip xmlns:r="http://schemas.openxmlformats.org/officeDocument/2006/relationships" r:embed="rId2"/>
              <a:stretch>
                <a:fillRect/>
              </a:stretch>
            </xdr:blipFill>
            <xdr:spPr>
              <a:xfrm>
                <a:off x="74311" y="1397816"/>
                <a:ext cx="2170529" cy="133257"/>
              </a:xfrm>
              <a:prstGeom prst="rect">
                <a:avLst/>
              </a:prstGeom>
              <a:grpFill/>
            </xdr:spPr>
          </xdr:pic>
          <xdr:pic>
            <xdr:nvPicPr>
              <xdr:cNvPr id="31" name="図 30">
                <a:extLst>
                  <a:ext uri="{FF2B5EF4-FFF2-40B4-BE49-F238E27FC236}">
                    <a16:creationId xmlns:a16="http://schemas.microsoft.com/office/drawing/2014/main" id="{C7E881A0-7291-4E03-B926-2664544B0CBD}"/>
                  </a:ext>
                </a:extLst>
              </xdr:cNvPr>
              <xdr:cNvPicPr>
                <a:picLocks noChangeAspect="1"/>
              </xdr:cNvPicPr>
            </xdr:nvPicPr>
            <xdr:blipFill>
              <a:blip xmlns:r="http://schemas.openxmlformats.org/officeDocument/2006/relationships" r:embed="rId2"/>
              <a:stretch>
                <a:fillRect/>
              </a:stretch>
            </xdr:blipFill>
            <xdr:spPr>
              <a:xfrm>
                <a:off x="1795379" y="1397816"/>
                <a:ext cx="2170529" cy="133257"/>
              </a:xfrm>
              <a:prstGeom prst="rect">
                <a:avLst/>
              </a:prstGeom>
              <a:grpFill/>
            </xdr:spPr>
          </xdr:pic>
        </xdr:grpSp>
        <xdr:grpSp>
          <xdr:nvGrpSpPr>
            <xdr:cNvPr id="20" name="グループ化 19">
              <a:extLst>
                <a:ext uri="{FF2B5EF4-FFF2-40B4-BE49-F238E27FC236}">
                  <a16:creationId xmlns:a16="http://schemas.microsoft.com/office/drawing/2014/main" id="{260115B7-DD93-03FF-1D54-86BB80509B43}"/>
                </a:ext>
              </a:extLst>
            </xdr:cNvPr>
            <xdr:cNvGrpSpPr/>
          </xdr:nvGrpSpPr>
          <xdr:grpSpPr>
            <a:xfrm>
              <a:off x="919808" y="5367349"/>
              <a:ext cx="10507949" cy="149883"/>
              <a:chOff x="919808" y="5367349"/>
              <a:chExt cx="10507949" cy="149883"/>
            </a:xfrm>
            <a:grpFill/>
          </xdr:grpSpPr>
          <xdr:grpSp>
            <xdr:nvGrpSpPr>
              <xdr:cNvPr id="21" name="グループ化 20">
                <a:extLst>
                  <a:ext uri="{FF2B5EF4-FFF2-40B4-BE49-F238E27FC236}">
                    <a16:creationId xmlns:a16="http://schemas.microsoft.com/office/drawing/2014/main" id="{8E283C24-2211-A320-9F4B-94639DA47167}"/>
                  </a:ext>
                </a:extLst>
              </xdr:cNvPr>
              <xdr:cNvGrpSpPr/>
            </xdr:nvGrpSpPr>
            <xdr:grpSpPr>
              <a:xfrm>
                <a:off x="919808" y="5383975"/>
                <a:ext cx="3891597" cy="133257"/>
                <a:chOff x="74311" y="1397816"/>
                <a:chExt cx="3891597" cy="133257"/>
              </a:xfrm>
              <a:grpFill/>
            </xdr:grpSpPr>
            <xdr:pic>
              <xdr:nvPicPr>
                <xdr:cNvPr id="28" name="図 27">
                  <a:extLst>
                    <a:ext uri="{FF2B5EF4-FFF2-40B4-BE49-F238E27FC236}">
                      <a16:creationId xmlns:a16="http://schemas.microsoft.com/office/drawing/2014/main" id="{DE10C013-60CE-D9D7-BCFD-466F3ECD653B}"/>
                    </a:ext>
                  </a:extLst>
                </xdr:cNvPr>
                <xdr:cNvPicPr>
                  <a:picLocks noChangeAspect="1"/>
                </xdr:cNvPicPr>
              </xdr:nvPicPr>
              <xdr:blipFill>
                <a:blip xmlns:r="http://schemas.openxmlformats.org/officeDocument/2006/relationships" r:embed="rId2"/>
                <a:stretch>
                  <a:fillRect/>
                </a:stretch>
              </xdr:blipFill>
              <xdr:spPr>
                <a:xfrm>
                  <a:off x="74311" y="1397816"/>
                  <a:ext cx="2170529" cy="133257"/>
                </a:xfrm>
                <a:prstGeom prst="rect">
                  <a:avLst/>
                </a:prstGeom>
                <a:grpFill/>
              </xdr:spPr>
            </xdr:pic>
            <xdr:pic>
              <xdr:nvPicPr>
                <xdr:cNvPr id="29" name="図 28">
                  <a:extLst>
                    <a:ext uri="{FF2B5EF4-FFF2-40B4-BE49-F238E27FC236}">
                      <a16:creationId xmlns:a16="http://schemas.microsoft.com/office/drawing/2014/main" id="{62173AD3-4B41-B377-D8CB-C72FB324D5C6}"/>
                    </a:ext>
                  </a:extLst>
                </xdr:cNvPr>
                <xdr:cNvPicPr>
                  <a:picLocks noChangeAspect="1"/>
                </xdr:cNvPicPr>
              </xdr:nvPicPr>
              <xdr:blipFill>
                <a:blip xmlns:r="http://schemas.openxmlformats.org/officeDocument/2006/relationships" r:embed="rId2"/>
                <a:stretch>
                  <a:fillRect/>
                </a:stretch>
              </xdr:blipFill>
              <xdr:spPr>
                <a:xfrm>
                  <a:off x="1795379" y="1397816"/>
                  <a:ext cx="2170529" cy="133257"/>
                </a:xfrm>
                <a:prstGeom prst="rect">
                  <a:avLst/>
                </a:prstGeom>
                <a:grpFill/>
              </xdr:spPr>
            </xdr:pic>
          </xdr:grpSp>
          <xdr:grpSp>
            <xdr:nvGrpSpPr>
              <xdr:cNvPr id="22" name="グループ化 21">
                <a:extLst>
                  <a:ext uri="{FF2B5EF4-FFF2-40B4-BE49-F238E27FC236}">
                    <a16:creationId xmlns:a16="http://schemas.microsoft.com/office/drawing/2014/main" id="{20CC5CC4-E1EF-3302-B0A2-58B41535D8EC}"/>
                  </a:ext>
                </a:extLst>
              </xdr:cNvPr>
              <xdr:cNvGrpSpPr/>
            </xdr:nvGrpSpPr>
            <xdr:grpSpPr>
              <a:xfrm flipV="1">
                <a:off x="4727848" y="5367349"/>
                <a:ext cx="3891597" cy="133257"/>
                <a:chOff x="74311" y="1397816"/>
                <a:chExt cx="3891597" cy="133257"/>
              </a:xfrm>
              <a:grpFill/>
            </xdr:grpSpPr>
            <xdr:pic>
              <xdr:nvPicPr>
                <xdr:cNvPr id="26" name="図 25">
                  <a:extLst>
                    <a:ext uri="{FF2B5EF4-FFF2-40B4-BE49-F238E27FC236}">
                      <a16:creationId xmlns:a16="http://schemas.microsoft.com/office/drawing/2014/main" id="{A91E20A9-D0EE-280C-3B4D-E90A66173A2C}"/>
                    </a:ext>
                  </a:extLst>
                </xdr:cNvPr>
                <xdr:cNvPicPr>
                  <a:picLocks noChangeAspect="1"/>
                </xdr:cNvPicPr>
              </xdr:nvPicPr>
              <xdr:blipFill>
                <a:blip xmlns:r="http://schemas.openxmlformats.org/officeDocument/2006/relationships" r:embed="rId2"/>
                <a:stretch>
                  <a:fillRect/>
                </a:stretch>
              </xdr:blipFill>
              <xdr:spPr>
                <a:xfrm>
                  <a:off x="74311" y="1397816"/>
                  <a:ext cx="2170529" cy="133257"/>
                </a:xfrm>
                <a:prstGeom prst="rect">
                  <a:avLst/>
                </a:prstGeom>
                <a:grpFill/>
              </xdr:spPr>
            </xdr:pic>
            <xdr:pic>
              <xdr:nvPicPr>
                <xdr:cNvPr id="27" name="図 26">
                  <a:extLst>
                    <a:ext uri="{FF2B5EF4-FFF2-40B4-BE49-F238E27FC236}">
                      <a16:creationId xmlns:a16="http://schemas.microsoft.com/office/drawing/2014/main" id="{B6A6AB67-5132-9AB4-9BB5-1A6D5A391D07}"/>
                    </a:ext>
                  </a:extLst>
                </xdr:cNvPr>
                <xdr:cNvPicPr>
                  <a:picLocks noChangeAspect="1"/>
                </xdr:cNvPicPr>
              </xdr:nvPicPr>
              <xdr:blipFill>
                <a:blip xmlns:r="http://schemas.openxmlformats.org/officeDocument/2006/relationships" r:embed="rId2"/>
                <a:stretch>
                  <a:fillRect/>
                </a:stretch>
              </xdr:blipFill>
              <xdr:spPr>
                <a:xfrm>
                  <a:off x="1795379" y="1397816"/>
                  <a:ext cx="2170529" cy="133257"/>
                </a:xfrm>
                <a:prstGeom prst="rect">
                  <a:avLst/>
                </a:prstGeom>
                <a:grpFill/>
              </xdr:spPr>
            </xdr:pic>
          </xdr:grpSp>
          <xdr:grpSp>
            <xdr:nvGrpSpPr>
              <xdr:cNvPr id="23" name="グループ化 22">
                <a:extLst>
                  <a:ext uri="{FF2B5EF4-FFF2-40B4-BE49-F238E27FC236}">
                    <a16:creationId xmlns:a16="http://schemas.microsoft.com/office/drawing/2014/main" id="{74974994-46BA-926E-FF5F-F79448193F05}"/>
                  </a:ext>
                </a:extLst>
              </xdr:cNvPr>
              <xdr:cNvGrpSpPr/>
            </xdr:nvGrpSpPr>
            <xdr:grpSpPr>
              <a:xfrm>
                <a:off x="7536160" y="5373216"/>
                <a:ext cx="3891597" cy="133257"/>
                <a:chOff x="74311" y="1397816"/>
                <a:chExt cx="3891597" cy="133257"/>
              </a:xfrm>
              <a:grpFill/>
            </xdr:grpSpPr>
            <xdr:pic>
              <xdr:nvPicPr>
                <xdr:cNvPr id="24" name="図 23">
                  <a:extLst>
                    <a:ext uri="{FF2B5EF4-FFF2-40B4-BE49-F238E27FC236}">
                      <a16:creationId xmlns:a16="http://schemas.microsoft.com/office/drawing/2014/main" id="{D723137F-0D87-2589-18EB-7D97D8231097}"/>
                    </a:ext>
                  </a:extLst>
                </xdr:cNvPr>
                <xdr:cNvPicPr>
                  <a:picLocks noChangeAspect="1"/>
                </xdr:cNvPicPr>
              </xdr:nvPicPr>
              <xdr:blipFill>
                <a:blip xmlns:r="http://schemas.openxmlformats.org/officeDocument/2006/relationships" r:embed="rId2"/>
                <a:stretch>
                  <a:fillRect/>
                </a:stretch>
              </xdr:blipFill>
              <xdr:spPr>
                <a:xfrm>
                  <a:off x="74311" y="1397816"/>
                  <a:ext cx="2170529" cy="133257"/>
                </a:xfrm>
                <a:prstGeom prst="rect">
                  <a:avLst/>
                </a:prstGeom>
                <a:grpFill/>
              </xdr:spPr>
            </xdr:pic>
            <xdr:pic>
              <xdr:nvPicPr>
                <xdr:cNvPr id="25" name="図 24">
                  <a:extLst>
                    <a:ext uri="{FF2B5EF4-FFF2-40B4-BE49-F238E27FC236}">
                      <a16:creationId xmlns:a16="http://schemas.microsoft.com/office/drawing/2014/main" id="{8E9FFBD4-1DD7-9EEA-B289-5393CC3E26A1}"/>
                    </a:ext>
                  </a:extLst>
                </xdr:cNvPr>
                <xdr:cNvPicPr>
                  <a:picLocks noChangeAspect="1"/>
                </xdr:cNvPicPr>
              </xdr:nvPicPr>
              <xdr:blipFill>
                <a:blip xmlns:r="http://schemas.openxmlformats.org/officeDocument/2006/relationships" r:embed="rId2"/>
                <a:stretch>
                  <a:fillRect/>
                </a:stretch>
              </xdr:blipFill>
              <xdr:spPr>
                <a:xfrm>
                  <a:off x="1795379" y="1397816"/>
                  <a:ext cx="2170529" cy="133257"/>
                </a:xfrm>
                <a:prstGeom prst="rect">
                  <a:avLst/>
                </a:prstGeom>
                <a:grpFill/>
              </xdr:spPr>
            </xdr:pic>
          </xdr:grpSp>
        </xdr:grpSp>
        <xdr:sp macro="" textlink="">
          <xdr:nvSpPr>
            <xdr:cNvPr id="15" name="正方形/長方形 14">
              <a:extLst>
                <a:ext uri="{FF2B5EF4-FFF2-40B4-BE49-F238E27FC236}">
                  <a16:creationId xmlns:a16="http://schemas.microsoft.com/office/drawing/2014/main" id="{E3C655E5-F277-4433-A2F3-E3147332F3C4}"/>
                </a:ext>
              </a:extLst>
            </xdr:cNvPr>
            <xdr:cNvSpPr/>
          </xdr:nvSpPr>
          <xdr:spPr>
            <a:xfrm>
              <a:off x="7792253" y="1886491"/>
              <a:ext cx="605006" cy="812742"/>
            </a:xfrm>
            <a:prstGeom prst="rect">
              <a:avLst/>
            </a:prstGeom>
            <a:noFill/>
          </xdr:spPr>
          <xdr:txBody>
            <a:bodyPr wrap="square" lIns="91440" tIns="45720" rIns="91440" bIns="45720">
              <a:spAutoFit/>
            </a:bodyPr>
            <a:lstStyle>
              <a:defPPr>
                <a:defRPr lang="en-US"/>
              </a:defPPr>
              <a:lvl1pPr algn="l" rtl="0" fontAlgn="base">
                <a:spcBef>
                  <a:spcPct val="0"/>
                </a:spcBef>
                <a:spcAft>
                  <a:spcPct val="0"/>
                </a:spcAft>
                <a:defRPr kumimoji="1" sz="1600" b="1" kern="1200">
                  <a:solidFill>
                    <a:schemeClr val="tx1"/>
                  </a:solidFill>
                  <a:latin typeface="Arial" pitchFamily="34" charset="0"/>
                  <a:ea typeface="ＭＳ Ｐゴシック" pitchFamily="50" charset="-128"/>
                  <a:cs typeface="+mn-cs"/>
                </a:defRPr>
              </a:lvl1pPr>
              <a:lvl2pPr marL="457200" algn="l" rtl="0" fontAlgn="base">
                <a:spcBef>
                  <a:spcPct val="0"/>
                </a:spcBef>
                <a:spcAft>
                  <a:spcPct val="0"/>
                </a:spcAft>
                <a:defRPr kumimoji="1" sz="1600" b="1" kern="1200">
                  <a:solidFill>
                    <a:schemeClr val="tx1"/>
                  </a:solidFill>
                  <a:latin typeface="Arial" pitchFamily="34" charset="0"/>
                  <a:ea typeface="ＭＳ Ｐゴシック" pitchFamily="50" charset="-128"/>
                  <a:cs typeface="+mn-cs"/>
                </a:defRPr>
              </a:lvl2pPr>
              <a:lvl3pPr marL="914400" algn="l" rtl="0" fontAlgn="base">
                <a:spcBef>
                  <a:spcPct val="0"/>
                </a:spcBef>
                <a:spcAft>
                  <a:spcPct val="0"/>
                </a:spcAft>
                <a:defRPr kumimoji="1" sz="1600" b="1" kern="1200">
                  <a:solidFill>
                    <a:schemeClr val="tx1"/>
                  </a:solidFill>
                  <a:latin typeface="Arial" pitchFamily="34" charset="0"/>
                  <a:ea typeface="ＭＳ Ｐゴシック" pitchFamily="50" charset="-128"/>
                  <a:cs typeface="+mn-cs"/>
                </a:defRPr>
              </a:lvl3pPr>
              <a:lvl4pPr marL="1371600" algn="l" rtl="0" fontAlgn="base">
                <a:spcBef>
                  <a:spcPct val="0"/>
                </a:spcBef>
                <a:spcAft>
                  <a:spcPct val="0"/>
                </a:spcAft>
                <a:defRPr kumimoji="1" sz="1600" b="1" kern="1200">
                  <a:solidFill>
                    <a:schemeClr val="tx1"/>
                  </a:solidFill>
                  <a:latin typeface="Arial" pitchFamily="34" charset="0"/>
                  <a:ea typeface="ＭＳ Ｐゴシック" pitchFamily="50" charset="-128"/>
                  <a:cs typeface="+mn-cs"/>
                </a:defRPr>
              </a:lvl4pPr>
              <a:lvl5pPr marL="1828800" algn="l" rtl="0" fontAlgn="base">
                <a:spcBef>
                  <a:spcPct val="0"/>
                </a:spcBef>
                <a:spcAft>
                  <a:spcPct val="0"/>
                </a:spcAft>
                <a:defRPr kumimoji="1" sz="1600" b="1" kern="1200">
                  <a:solidFill>
                    <a:schemeClr val="tx1"/>
                  </a:solidFill>
                  <a:latin typeface="Arial" pitchFamily="34" charset="0"/>
                  <a:ea typeface="ＭＳ Ｐゴシック" pitchFamily="50" charset="-128"/>
                  <a:cs typeface="+mn-cs"/>
                </a:defRPr>
              </a:lvl5pPr>
              <a:lvl6pPr marL="2286000" algn="l" defTabSz="914400" rtl="0" eaLnBrk="1" latinLnBrk="0" hangingPunct="1">
                <a:defRPr kumimoji="1" sz="1600" b="1" kern="1200">
                  <a:solidFill>
                    <a:schemeClr val="tx1"/>
                  </a:solidFill>
                  <a:latin typeface="Arial" pitchFamily="34" charset="0"/>
                  <a:ea typeface="ＭＳ Ｐゴシック" pitchFamily="50" charset="-128"/>
                  <a:cs typeface="+mn-cs"/>
                </a:defRPr>
              </a:lvl6pPr>
              <a:lvl7pPr marL="2743200" algn="l" defTabSz="914400" rtl="0" eaLnBrk="1" latinLnBrk="0" hangingPunct="1">
                <a:defRPr kumimoji="1" sz="1600" b="1" kern="1200">
                  <a:solidFill>
                    <a:schemeClr val="tx1"/>
                  </a:solidFill>
                  <a:latin typeface="Arial" pitchFamily="34" charset="0"/>
                  <a:ea typeface="ＭＳ Ｐゴシック" pitchFamily="50" charset="-128"/>
                  <a:cs typeface="+mn-cs"/>
                </a:defRPr>
              </a:lvl7pPr>
              <a:lvl8pPr marL="3200400" algn="l" defTabSz="914400" rtl="0" eaLnBrk="1" latinLnBrk="0" hangingPunct="1">
                <a:defRPr kumimoji="1" sz="1600" b="1" kern="1200">
                  <a:solidFill>
                    <a:schemeClr val="tx1"/>
                  </a:solidFill>
                  <a:latin typeface="Arial" pitchFamily="34" charset="0"/>
                  <a:ea typeface="ＭＳ Ｐゴシック" pitchFamily="50" charset="-128"/>
                  <a:cs typeface="+mn-cs"/>
                </a:defRPr>
              </a:lvl8pPr>
              <a:lvl9pPr marL="3657600" algn="l" defTabSz="914400" rtl="0" eaLnBrk="1" latinLnBrk="0" hangingPunct="1">
                <a:defRPr kumimoji="1" sz="1600" b="1" kern="1200">
                  <a:solidFill>
                    <a:schemeClr val="tx1"/>
                  </a:solidFill>
                  <a:latin typeface="Arial" pitchFamily="34" charset="0"/>
                  <a:ea typeface="ＭＳ Ｐゴシック" pitchFamily="50" charset="-128"/>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defRPr/>
              </a:pPr>
              <a:r>
                <a:rPr kumimoji="1" lang="ja-JP" altLang="en-US" sz="1400" b="0" i="0" u="none" strike="noStrike" kern="1200" cap="none" spc="0" normalizeH="0" baseline="0">
                  <a:ln w="0"/>
                  <a:solidFill>
                    <a:srgbClr val="CC0066"/>
                  </a:solidFill>
                  <a:effectLst>
                    <a:outerShdw blurRad="38100" dist="19050" dir="2700000" algn="tl" rotWithShape="0">
                      <a:prstClr val="black">
                        <a:alpha val="40000"/>
                      </a:prstClr>
                    </a:outerShdw>
                  </a:effectLst>
                  <a:uLnTx/>
                  <a:uFillTx/>
                  <a:latin typeface="Arial" pitchFamily="34" charset="0"/>
                  <a:ea typeface="HG創英角ｺﾞｼｯｸUB" panose="020B0909000000000000" pitchFamily="49" charset="-128"/>
                  <a:cs typeface="+mn-cs"/>
                </a:rPr>
                <a:t>⑤</a:t>
              </a:r>
            </a:p>
          </xdr:txBody>
        </xdr:sp>
      </xdr:grpSp>
      <xdr:sp macro="" textlink="">
        <xdr:nvSpPr>
          <xdr:cNvPr id="3" name="テキスト ボックス 2">
            <a:extLst>
              <a:ext uri="{FF2B5EF4-FFF2-40B4-BE49-F238E27FC236}">
                <a16:creationId xmlns:a16="http://schemas.microsoft.com/office/drawing/2014/main" id="{9DCDC14C-5F98-413D-D4C0-AD46229571A1}"/>
              </a:ext>
            </a:extLst>
          </xdr:cNvPr>
          <xdr:cNvSpPr txBox="1"/>
        </xdr:nvSpPr>
        <xdr:spPr>
          <a:xfrm>
            <a:off x="705416" y="771760"/>
            <a:ext cx="475457" cy="14004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nchorCtr="1"/>
          <a:lstStyle/>
          <a:p>
            <a:pPr algn="r"/>
            <a:r>
              <a:rPr kumimoji="1" lang="ja-JP" altLang="en-US" sz="1100"/>
              <a:t>　　　　</a:t>
            </a:r>
            <a:r>
              <a:rPr kumimoji="1" lang="ja-JP" altLang="en-US" sz="1000"/>
              <a:t>前</a:t>
            </a:r>
          </a:p>
        </xdr:txBody>
      </xdr:sp>
    </xdr:grpSp>
    <xdr:clientData/>
  </xdr:twoCellAnchor>
  <xdr:twoCellAnchor>
    <xdr:from>
      <xdr:col>7</xdr:col>
      <xdr:colOff>10210</xdr:colOff>
      <xdr:row>19</xdr:row>
      <xdr:rowOff>116220</xdr:rowOff>
    </xdr:from>
    <xdr:to>
      <xdr:col>7</xdr:col>
      <xdr:colOff>550210</xdr:colOff>
      <xdr:row>20</xdr:row>
      <xdr:rowOff>101985</xdr:rowOff>
    </xdr:to>
    <xdr:sp macro="" textlink="">
      <xdr:nvSpPr>
        <xdr:cNvPr id="37" name="矢印: 上 36">
          <a:extLst>
            <a:ext uri="{FF2B5EF4-FFF2-40B4-BE49-F238E27FC236}">
              <a16:creationId xmlns:a16="http://schemas.microsoft.com/office/drawing/2014/main" id="{8EE1B9D2-5990-42F1-8D55-4F0DDBC9331C}"/>
            </a:ext>
          </a:extLst>
        </xdr:cNvPr>
        <xdr:cNvSpPr/>
      </xdr:nvSpPr>
      <xdr:spPr>
        <a:xfrm rot="5400000">
          <a:off x="4082386" y="3626691"/>
          <a:ext cx="180000" cy="540000"/>
        </a:xfrm>
        <a:prstGeom prst="upArrow">
          <a:avLst/>
        </a:prstGeom>
        <a:solidFill>
          <a:schemeClr val="accent5">
            <a:lumMod val="40000"/>
            <a:lumOff val="60000"/>
          </a:schemeClr>
        </a:solidFill>
        <a:ln>
          <a:solidFill>
            <a:schemeClr val="accent5">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571517</xdr:colOff>
      <xdr:row>18</xdr:row>
      <xdr:rowOff>6996</xdr:rowOff>
    </xdr:from>
    <xdr:to>
      <xdr:col>12</xdr:col>
      <xdr:colOff>41884</xdr:colOff>
      <xdr:row>21</xdr:row>
      <xdr:rowOff>82178</xdr:rowOff>
    </xdr:to>
    <xdr:sp macro="" textlink="">
      <xdr:nvSpPr>
        <xdr:cNvPr id="38" name="テキスト ボックス 37">
          <a:extLst>
            <a:ext uri="{FF2B5EF4-FFF2-40B4-BE49-F238E27FC236}">
              <a16:creationId xmlns:a16="http://schemas.microsoft.com/office/drawing/2014/main" id="{A75DD9EC-6385-45D6-ABD5-A7F529AD4F4F}"/>
            </a:ext>
          </a:extLst>
        </xdr:cNvPr>
        <xdr:cNvSpPr txBox="1"/>
      </xdr:nvSpPr>
      <xdr:spPr>
        <a:xfrm>
          <a:off x="4463693" y="3503231"/>
          <a:ext cx="2413779" cy="6578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源泉徴収票からの入力が</a:t>
          </a:r>
          <a:r>
            <a:rPr kumimoji="1" lang="ja-JP" altLang="en-US" sz="1100">
              <a:solidFill>
                <a:srgbClr val="FF0000"/>
              </a:solidFill>
            </a:rPr>
            <a:t>ある</a:t>
          </a:r>
          <a:r>
            <a:rPr kumimoji="1" lang="ja-JP" altLang="en-US" sz="1100"/>
            <a:t>場合はそれを</a:t>
          </a:r>
          <a:r>
            <a:rPr kumimoji="1" lang="ja-JP" altLang="en-US" sz="1100">
              <a:solidFill>
                <a:srgbClr val="FF0000"/>
              </a:solidFill>
            </a:rPr>
            <a:t>優先</a:t>
          </a:r>
          <a:r>
            <a:rPr kumimoji="1" lang="ja-JP" altLang="en-US" sz="1100"/>
            <a:t>します。</a:t>
          </a:r>
          <a:r>
            <a:rPr kumimoji="1" lang="ja-JP" altLang="en-US" sz="1100">
              <a:solidFill>
                <a:srgbClr val="FF0000"/>
              </a:solidFill>
            </a:rPr>
            <a:t>無い</a:t>
          </a:r>
          <a:r>
            <a:rPr kumimoji="1" lang="ja-JP" altLang="en-US" sz="1100"/>
            <a:t>場合は、</a:t>
          </a:r>
          <a:r>
            <a:rPr kumimoji="1" lang="ja-JP" altLang="en-US" sz="1100">
              <a:solidFill>
                <a:srgbClr val="FF0000"/>
              </a:solidFill>
            </a:rPr>
            <a:t>概算結果</a:t>
          </a:r>
          <a:r>
            <a:rPr kumimoji="1" lang="ja-JP" altLang="en-US" sz="1100"/>
            <a:t>を</a:t>
          </a:r>
          <a:r>
            <a:rPr kumimoji="1" lang="en-US" altLang="ja-JP" sz="1100"/>
            <a:t>MoneyPlan</a:t>
          </a:r>
          <a:r>
            <a:rPr kumimoji="1" lang="ja-JP" altLang="en-US" sz="1100"/>
            <a:t>表に反映します。</a:t>
          </a:r>
        </a:p>
      </xdr:txBody>
    </xdr:sp>
    <xdr:clientData/>
  </xdr:twoCellAnchor>
  <xdr:twoCellAnchor>
    <xdr:from>
      <xdr:col>12</xdr:col>
      <xdr:colOff>50971</xdr:colOff>
      <xdr:row>14</xdr:row>
      <xdr:rowOff>29882</xdr:rowOff>
    </xdr:from>
    <xdr:to>
      <xdr:col>13</xdr:col>
      <xdr:colOff>537883</xdr:colOff>
      <xdr:row>20</xdr:row>
      <xdr:rowOff>22411</xdr:rowOff>
    </xdr:to>
    <xdr:sp macro="" textlink="">
      <xdr:nvSpPr>
        <xdr:cNvPr id="39" name="矢印: 上向き折線 38">
          <a:extLst>
            <a:ext uri="{FF2B5EF4-FFF2-40B4-BE49-F238E27FC236}">
              <a16:creationId xmlns:a16="http://schemas.microsoft.com/office/drawing/2014/main" id="{7E6ABBC3-497D-038F-C7F3-C4378D139D77}"/>
            </a:ext>
          </a:extLst>
        </xdr:cNvPr>
        <xdr:cNvSpPr/>
      </xdr:nvSpPr>
      <xdr:spPr>
        <a:xfrm>
          <a:off x="6886559" y="2749176"/>
          <a:ext cx="935148" cy="1157941"/>
        </a:xfrm>
        <a:prstGeom prst="bentUpArrow">
          <a:avLst>
            <a:gd name="adj1" fmla="val 9908"/>
            <a:gd name="adj2" fmla="val 11285"/>
            <a:gd name="adj3" fmla="val 14450"/>
          </a:avLst>
        </a:prstGeom>
        <a:solidFill>
          <a:schemeClr val="accent5">
            <a:lumMod val="40000"/>
            <a:lumOff val="60000"/>
          </a:schemeClr>
        </a:solidFill>
        <a:ln>
          <a:solidFill>
            <a:schemeClr val="accent5">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418354</xdr:colOff>
      <xdr:row>21</xdr:row>
      <xdr:rowOff>188820</xdr:rowOff>
    </xdr:from>
    <xdr:to>
      <xdr:col>12</xdr:col>
      <xdr:colOff>14942</xdr:colOff>
      <xdr:row>26</xdr:row>
      <xdr:rowOff>0</xdr:rowOff>
    </xdr:to>
    <xdr:sp macro="" textlink="">
      <xdr:nvSpPr>
        <xdr:cNvPr id="34" name="吹き出し: 角を丸めた四角形 33">
          <a:extLst>
            <a:ext uri="{FF2B5EF4-FFF2-40B4-BE49-F238E27FC236}">
              <a16:creationId xmlns:a16="http://schemas.microsoft.com/office/drawing/2014/main" id="{8B45BF34-A194-4636-82B4-B00D0718FFE7}"/>
            </a:ext>
          </a:extLst>
        </xdr:cNvPr>
        <xdr:cNvSpPr/>
      </xdr:nvSpPr>
      <xdr:spPr>
        <a:xfrm>
          <a:off x="4310530" y="4267761"/>
          <a:ext cx="2540000" cy="752474"/>
        </a:xfrm>
        <a:prstGeom prst="wedgeRoundRectCallout">
          <a:avLst>
            <a:gd name="adj1" fmla="val -64896"/>
            <a:gd name="adj2" fmla="val 34924"/>
            <a:gd name="adj3" fmla="val 16667"/>
          </a:avLst>
        </a:prstGeom>
        <a:solidFill>
          <a:schemeClr val="accent5">
            <a:lumMod val="20000"/>
            <a:lumOff val="80000"/>
          </a:schemeClr>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今、入力した年収で、何歳まで働くか年齢を入力してください。</a:t>
          </a:r>
          <a:r>
            <a:rPr kumimoji="1" lang="en-US" altLang="ja-JP" sz="1100">
              <a:solidFill>
                <a:sysClr val="windowText" lastClr="000000"/>
              </a:solidFill>
            </a:rPr>
            <a:t>60</a:t>
          </a:r>
          <a:r>
            <a:rPr kumimoji="1" lang="ja-JP" altLang="en-US" sz="1100">
              <a:solidFill>
                <a:sysClr val="windowText" lastClr="000000"/>
              </a:solidFill>
            </a:rPr>
            <a:t>歳で定年退職される方は、</a:t>
          </a:r>
          <a:r>
            <a:rPr kumimoji="1" lang="en-US" altLang="ja-JP" sz="1100">
              <a:solidFill>
                <a:sysClr val="windowText" lastClr="000000"/>
              </a:solidFill>
            </a:rPr>
            <a:t>59</a:t>
          </a:r>
          <a:r>
            <a:rPr kumimoji="1" lang="ja-JP" altLang="en-US" sz="1100">
              <a:solidFill>
                <a:sysClr val="windowText" lastClr="000000"/>
              </a:solidFill>
            </a:rPr>
            <a:t>と入力してください。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12</xdr:col>
      <xdr:colOff>157224</xdr:colOff>
      <xdr:row>0</xdr:row>
      <xdr:rowOff>95210</xdr:rowOff>
    </xdr:from>
    <xdr:to>
      <xdr:col>17</xdr:col>
      <xdr:colOff>411347</xdr:colOff>
      <xdr:row>7</xdr:row>
      <xdr:rowOff>89647</xdr:rowOff>
    </xdr:to>
    <xdr:sp macro="" textlink="">
      <xdr:nvSpPr>
        <xdr:cNvPr id="41" name="吹き出し: 角を丸めた四角形 40">
          <a:extLst>
            <a:ext uri="{FF2B5EF4-FFF2-40B4-BE49-F238E27FC236}">
              <a16:creationId xmlns:a16="http://schemas.microsoft.com/office/drawing/2014/main" id="{A09B05B4-C49F-49E5-8CE0-33150985D6A4}"/>
            </a:ext>
          </a:extLst>
        </xdr:cNvPr>
        <xdr:cNvSpPr/>
      </xdr:nvSpPr>
      <xdr:spPr>
        <a:xfrm>
          <a:off x="6992812" y="95210"/>
          <a:ext cx="4848535" cy="1354084"/>
        </a:xfrm>
        <a:prstGeom prst="wedgeRoundRectCallout">
          <a:avLst>
            <a:gd name="adj1" fmla="val -60375"/>
            <a:gd name="adj2" fmla="val 45844"/>
            <a:gd name="adj3" fmla="val 16667"/>
          </a:avLst>
        </a:prstGeom>
        <a:solidFill>
          <a:schemeClr val="accent5">
            <a:lumMod val="20000"/>
            <a:lumOff val="80000"/>
          </a:schemeClr>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60</a:t>
          </a:r>
          <a:r>
            <a:rPr kumimoji="1" lang="ja-JP" altLang="en-US" sz="1100">
              <a:solidFill>
                <a:sysClr val="windowText" lastClr="000000"/>
              </a:solidFill>
            </a:rPr>
            <a:t>歳以降も働く場合や、</a:t>
          </a:r>
          <a:r>
            <a:rPr kumimoji="1" lang="en-US" altLang="ja-JP" sz="1100">
              <a:solidFill>
                <a:sysClr val="windowText" lastClr="000000"/>
              </a:solidFill>
            </a:rPr>
            <a:t>59</a:t>
          </a:r>
          <a:r>
            <a:rPr kumimoji="1" lang="ja-JP" altLang="en-US" sz="1100">
              <a:solidFill>
                <a:sysClr val="windowText" lastClr="000000"/>
              </a:solidFill>
            </a:rPr>
            <a:t>歳までの年収を変更されたい場合も、こちらのセルに入力します。例えば、</a:t>
          </a:r>
          <a:r>
            <a:rPr kumimoji="1" lang="en-US" altLang="ja-JP" sz="1100">
              <a:solidFill>
                <a:sysClr val="windowText" lastClr="000000"/>
              </a:solidFill>
            </a:rPr>
            <a:t>64</a:t>
          </a:r>
          <a:r>
            <a:rPr kumimoji="1" lang="ja-JP" altLang="en-US" sz="1100">
              <a:solidFill>
                <a:sysClr val="windowText" lastClr="000000"/>
              </a:solidFill>
            </a:rPr>
            <a:t>歳まで年収</a:t>
          </a:r>
          <a:r>
            <a:rPr kumimoji="1" lang="en-US" altLang="ja-JP" sz="1100">
              <a:solidFill>
                <a:sysClr val="windowText" lastClr="000000"/>
              </a:solidFill>
            </a:rPr>
            <a:t>360</a:t>
          </a:r>
          <a:r>
            <a:rPr kumimoji="1" lang="ja-JP" altLang="en-US" sz="1100">
              <a:solidFill>
                <a:sysClr val="windowText" lastClr="000000"/>
              </a:solidFill>
            </a:rPr>
            <a:t>万円で働く場合、１行目の同色セルに、</a:t>
          </a:r>
          <a:r>
            <a:rPr kumimoji="1" lang="en-US" altLang="ja-JP" sz="1100">
              <a:solidFill>
                <a:sysClr val="windowText" lastClr="000000"/>
              </a:solidFill>
            </a:rPr>
            <a:t>59(</a:t>
          </a:r>
          <a:r>
            <a:rPr kumimoji="1" lang="ja-JP" altLang="en-US" sz="1100">
              <a:solidFill>
                <a:sysClr val="windowText" lastClr="000000"/>
              </a:solidFill>
            </a:rPr>
            <a:t>歳</a:t>
          </a:r>
          <a:r>
            <a:rPr kumimoji="1" lang="en-US" altLang="ja-JP" sz="1100">
              <a:solidFill>
                <a:sysClr val="windowText" lastClr="000000"/>
              </a:solidFill>
            </a:rPr>
            <a:t>)</a:t>
          </a:r>
          <a:r>
            <a:rPr kumimoji="1" lang="ja-JP" altLang="en-US" sz="1100">
              <a:solidFill>
                <a:sysClr val="windowText" lastClr="000000"/>
              </a:solidFill>
            </a:rPr>
            <a:t>・</a:t>
          </a:r>
          <a:r>
            <a:rPr kumimoji="1" lang="en-US" altLang="ja-JP" sz="1100">
              <a:solidFill>
                <a:sysClr val="windowText" lastClr="000000"/>
              </a:solidFill>
            </a:rPr>
            <a:t>7,800,000(</a:t>
          </a:r>
          <a:r>
            <a:rPr kumimoji="1" lang="ja-JP" altLang="en-US" sz="1100">
              <a:solidFill>
                <a:sysClr val="windowText" lastClr="000000"/>
              </a:solidFill>
            </a:rPr>
            <a:t>円</a:t>
          </a:r>
          <a:r>
            <a:rPr kumimoji="1" lang="en-US" altLang="ja-JP" sz="1100">
              <a:solidFill>
                <a:sysClr val="windowText" lastClr="000000"/>
              </a:solidFill>
            </a:rPr>
            <a:t>)</a:t>
          </a:r>
          <a:r>
            <a:rPr kumimoji="1" lang="ja-JP" altLang="en-US" sz="1100">
              <a:solidFill>
                <a:sysClr val="windowText" lastClr="000000"/>
              </a:solidFill>
            </a:rPr>
            <a:t>と入力し、２行目の同色セルに</a:t>
          </a:r>
          <a:r>
            <a:rPr kumimoji="1" lang="en-US" altLang="ja-JP" sz="1100">
              <a:solidFill>
                <a:sysClr val="windowText" lastClr="000000"/>
              </a:solidFill>
            </a:rPr>
            <a:t>64(</a:t>
          </a:r>
          <a:r>
            <a:rPr kumimoji="1" lang="ja-JP" altLang="en-US" sz="1100">
              <a:solidFill>
                <a:sysClr val="windowText" lastClr="000000"/>
              </a:solidFill>
            </a:rPr>
            <a:t>歳</a:t>
          </a:r>
          <a:r>
            <a:rPr kumimoji="1" lang="en-US" altLang="ja-JP" sz="1100">
              <a:solidFill>
                <a:sysClr val="windowText" lastClr="000000"/>
              </a:solidFill>
            </a:rPr>
            <a:t>)</a:t>
          </a:r>
          <a:r>
            <a:rPr kumimoji="1" lang="ja-JP" altLang="en-US" sz="1100">
              <a:solidFill>
                <a:sysClr val="windowText" lastClr="000000"/>
              </a:solidFill>
            </a:rPr>
            <a:t>・</a:t>
          </a:r>
          <a:r>
            <a:rPr kumimoji="1" lang="en-US" altLang="ja-JP" sz="1100">
              <a:solidFill>
                <a:sysClr val="windowText" lastClr="000000"/>
              </a:solidFill>
            </a:rPr>
            <a:t>3,600,000</a:t>
          </a:r>
          <a:r>
            <a:rPr kumimoji="1" lang="ja-JP" altLang="en-US" sz="1100">
              <a:solidFill>
                <a:sysClr val="windowText" lastClr="000000"/>
              </a:solidFill>
            </a:rPr>
            <a:t>円と入力します。</a:t>
          </a:r>
          <a:r>
            <a:rPr kumimoji="1" lang="en-US" altLang="ja-JP" sz="1100">
              <a:solidFill>
                <a:sysClr val="windowText" lastClr="000000"/>
              </a:solidFill>
            </a:rPr>
            <a:t>59</a:t>
          </a:r>
          <a:r>
            <a:rPr kumimoji="1" lang="ja-JP" altLang="en-US" sz="1100">
              <a:solidFill>
                <a:sysClr val="windowText" lastClr="000000"/>
              </a:solidFill>
            </a:rPr>
            <a:t>歳までは、２重入力になりますが、源泉徴収票から入力した数値が優先されます。なお、源泉徴収票からの入力が無い場合は、ここで入力した数値が反映します。</a:t>
          </a:r>
        </a:p>
      </xdr:txBody>
    </xdr:sp>
    <xdr:clientData/>
  </xdr:twoCellAnchor>
  <xdr:twoCellAnchor>
    <xdr:from>
      <xdr:col>5</xdr:col>
      <xdr:colOff>231586</xdr:colOff>
      <xdr:row>15</xdr:row>
      <xdr:rowOff>7471</xdr:rowOff>
    </xdr:from>
    <xdr:to>
      <xdr:col>6</xdr:col>
      <xdr:colOff>298821</xdr:colOff>
      <xdr:row>17</xdr:row>
      <xdr:rowOff>74706</xdr:rowOff>
    </xdr:to>
    <xdr:sp macro="" textlink="">
      <xdr:nvSpPr>
        <xdr:cNvPr id="35" name="矢印: 下 34">
          <a:extLst>
            <a:ext uri="{FF2B5EF4-FFF2-40B4-BE49-F238E27FC236}">
              <a16:creationId xmlns:a16="http://schemas.microsoft.com/office/drawing/2014/main" id="{94D47709-E304-3CD6-0471-379011711E2A}"/>
            </a:ext>
          </a:extLst>
        </xdr:cNvPr>
        <xdr:cNvSpPr/>
      </xdr:nvSpPr>
      <xdr:spPr>
        <a:xfrm>
          <a:off x="2913527" y="2921000"/>
          <a:ext cx="672353" cy="455706"/>
        </a:xfrm>
        <a:prstGeom prst="downArrow">
          <a:avLst/>
        </a:prstGeom>
        <a:solidFill>
          <a:schemeClr val="accent5">
            <a:lumMod val="40000"/>
            <a:lumOff val="60000"/>
          </a:schemeClr>
        </a:solidFill>
        <a:ln>
          <a:solidFill>
            <a:schemeClr val="accent5">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177801</xdr:colOff>
      <xdr:row>4</xdr:row>
      <xdr:rowOff>69850</xdr:rowOff>
    </xdr:from>
    <xdr:to>
      <xdr:col>7</xdr:col>
      <xdr:colOff>0</xdr:colOff>
      <xdr:row>15</xdr:row>
      <xdr:rowOff>95250</xdr:rowOff>
    </xdr:to>
    <xdr:grpSp>
      <xdr:nvGrpSpPr>
        <xdr:cNvPr id="2" name="グループ化 1">
          <a:extLst>
            <a:ext uri="{FF2B5EF4-FFF2-40B4-BE49-F238E27FC236}">
              <a16:creationId xmlns:a16="http://schemas.microsoft.com/office/drawing/2014/main" id="{F47E65E2-2286-4DF8-BCD6-B9E4CFDA2EE0}"/>
            </a:ext>
          </a:extLst>
        </xdr:cNvPr>
        <xdr:cNvGrpSpPr/>
      </xdr:nvGrpSpPr>
      <xdr:grpSpPr>
        <a:xfrm>
          <a:off x="152401" y="846791"/>
          <a:ext cx="3672540" cy="2161988"/>
          <a:chOff x="767408" y="1017496"/>
          <a:chExt cx="10809713" cy="4499736"/>
        </a:xfrm>
        <a:solidFill>
          <a:schemeClr val="bg1"/>
        </a:solidFill>
      </xdr:grpSpPr>
      <xdr:pic>
        <xdr:nvPicPr>
          <xdr:cNvPr id="3" name="図 2">
            <a:extLst>
              <a:ext uri="{FF2B5EF4-FFF2-40B4-BE49-F238E27FC236}">
                <a16:creationId xmlns:a16="http://schemas.microsoft.com/office/drawing/2014/main" id="{E430351E-AC8D-DC3F-21A5-B482A8E86263}"/>
              </a:ext>
            </a:extLst>
          </xdr:cNvPr>
          <xdr:cNvPicPr/>
        </xdr:nvPicPr>
        <xdr:blipFill>
          <a:blip xmlns:r="http://schemas.openxmlformats.org/officeDocument/2006/relationships" r:embed="rId1"/>
          <a:stretch>
            <a:fillRect/>
          </a:stretch>
        </xdr:blipFill>
        <xdr:spPr>
          <a:xfrm>
            <a:off x="1203106" y="1017496"/>
            <a:ext cx="9911150" cy="3861219"/>
          </a:xfrm>
          <a:prstGeom prst="rect">
            <a:avLst/>
          </a:prstGeom>
          <a:grpFill/>
        </xdr:spPr>
      </xdr:pic>
      <xdr:sp macro="" textlink="">
        <xdr:nvSpPr>
          <xdr:cNvPr id="4" name="角丸四角形 54">
            <a:extLst>
              <a:ext uri="{FF2B5EF4-FFF2-40B4-BE49-F238E27FC236}">
                <a16:creationId xmlns:a16="http://schemas.microsoft.com/office/drawing/2014/main" id="{8DA766A2-A1BF-36E4-D565-2E2789E193AD}"/>
              </a:ext>
            </a:extLst>
          </xdr:cNvPr>
          <xdr:cNvSpPr/>
        </xdr:nvSpPr>
        <xdr:spPr bwMode="auto">
          <a:xfrm>
            <a:off x="1212782" y="3811439"/>
            <a:ext cx="2531843" cy="725804"/>
          </a:xfrm>
          <a:prstGeom prst="roundRect">
            <a:avLst/>
          </a:prstGeom>
          <a:noFill/>
          <a:ln w="25400">
            <a:solidFill>
              <a:srgbClr val="FFC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horz" wrap="square" lIns="91440" tIns="45720" rIns="91440" bIns="45720" numCol="1" rtlCol="0" anchor="t" anchorCtr="0" compatLnSpc="1">
            <a:prstTxWarp prst="textNoShape">
              <a:avLst/>
            </a:prstTxWarp>
          </a:bodyPr>
          <a:lstStyle>
            <a:defPPr>
              <a:defRPr lang="en-US"/>
            </a:defPPr>
            <a:lvl1pPr algn="l" rtl="0" fontAlgn="base">
              <a:spcBef>
                <a:spcPct val="0"/>
              </a:spcBef>
              <a:spcAft>
                <a:spcPct val="0"/>
              </a:spcAft>
              <a:defRPr kumimoji="1" sz="1600" b="1" kern="1200">
                <a:solidFill>
                  <a:schemeClr val="dk1"/>
                </a:solidFill>
                <a:latin typeface="+mn-lt"/>
                <a:ea typeface="+mn-ea"/>
                <a:cs typeface="+mn-cs"/>
              </a:defRPr>
            </a:lvl1pPr>
            <a:lvl2pPr marL="457200" algn="l" rtl="0" fontAlgn="base">
              <a:spcBef>
                <a:spcPct val="0"/>
              </a:spcBef>
              <a:spcAft>
                <a:spcPct val="0"/>
              </a:spcAft>
              <a:defRPr kumimoji="1" sz="1600" b="1" kern="1200">
                <a:solidFill>
                  <a:schemeClr val="dk1"/>
                </a:solidFill>
                <a:latin typeface="+mn-lt"/>
                <a:ea typeface="+mn-ea"/>
                <a:cs typeface="+mn-cs"/>
              </a:defRPr>
            </a:lvl2pPr>
            <a:lvl3pPr marL="914400" algn="l" rtl="0" fontAlgn="base">
              <a:spcBef>
                <a:spcPct val="0"/>
              </a:spcBef>
              <a:spcAft>
                <a:spcPct val="0"/>
              </a:spcAft>
              <a:defRPr kumimoji="1" sz="1600" b="1" kern="1200">
                <a:solidFill>
                  <a:schemeClr val="dk1"/>
                </a:solidFill>
                <a:latin typeface="+mn-lt"/>
                <a:ea typeface="+mn-ea"/>
                <a:cs typeface="+mn-cs"/>
              </a:defRPr>
            </a:lvl3pPr>
            <a:lvl4pPr marL="1371600" algn="l" rtl="0" fontAlgn="base">
              <a:spcBef>
                <a:spcPct val="0"/>
              </a:spcBef>
              <a:spcAft>
                <a:spcPct val="0"/>
              </a:spcAft>
              <a:defRPr kumimoji="1" sz="1600" b="1" kern="1200">
                <a:solidFill>
                  <a:schemeClr val="dk1"/>
                </a:solidFill>
                <a:latin typeface="+mn-lt"/>
                <a:ea typeface="+mn-ea"/>
                <a:cs typeface="+mn-cs"/>
              </a:defRPr>
            </a:lvl4pPr>
            <a:lvl5pPr marL="1828800" algn="l" rtl="0" fontAlgn="base">
              <a:spcBef>
                <a:spcPct val="0"/>
              </a:spcBef>
              <a:spcAft>
                <a:spcPct val="0"/>
              </a:spcAft>
              <a:defRPr kumimoji="1" sz="1600" b="1" kern="1200">
                <a:solidFill>
                  <a:schemeClr val="dk1"/>
                </a:solidFill>
                <a:latin typeface="+mn-lt"/>
                <a:ea typeface="+mn-ea"/>
                <a:cs typeface="+mn-cs"/>
              </a:defRPr>
            </a:lvl5pPr>
            <a:lvl6pPr marL="2286000" algn="l" defTabSz="914400" rtl="0" eaLnBrk="1" latinLnBrk="0" hangingPunct="1">
              <a:defRPr kumimoji="1" sz="1600" b="1" kern="1200">
                <a:solidFill>
                  <a:schemeClr val="dk1"/>
                </a:solidFill>
                <a:latin typeface="+mn-lt"/>
                <a:ea typeface="+mn-ea"/>
                <a:cs typeface="+mn-cs"/>
              </a:defRPr>
            </a:lvl6pPr>
            <a:lvl7pPr marL="2743200" algn="l" defTabSz="914400" rtl="0" eaLnBrk="1" latinLnBrk="0" hangingPunct="1">
              <a:defRPr kumimoji="1" sz="1600" b="1" kern="1200">
                <a:solidFill>
                  <a:schemeClr val="dk1"/>
                </a:solidFill>
                <a:latin typeface="+mn-lt"/>
                <a:ea typeface="+mn-ea"/>
                <a:cs typeface="+mn-cs"/>
              </a:defRPr>
            </a:lvl7pPr>
            <a:lvl8pPr marL="3200400" algn="l" defTabSz="914400" rtl="0" eaLnBrk="1" latinLnBrk="0" hangingPunct="1">
              <a:defRPr kumimoji="1" sz="1600" b="1" kern="1200">
                <a:solidFill>
                  <a:schemeClr val="dk1"/>
                </a:solidFill>
                <a:latin typeface="+mn-lt"/>
                <a:ea typeface="+mn-ea"/>
                <a:cs typeface="+mn-cs"/>
              </a:defRPr>
            </a:lvl8pPr>
            <a:lvl9pPr marL="3657600" algn="l" defTabSz="914400" rtl="0" eaLnBrk="1" latinLnBrk="0" hangingPunct="1">
              <a:defRPr kumimoji="1" sz="1600" b="1" kern="1200">
                <a:solidFill>
                  <a:schemeClr val="dk1"/>
                </a:solidFill>
                <a:latin typeface="+mn-lt"/>
                <a:ea typeface="+mn-ea"/>
                <a:cs typeface="+mn-cs"/>
              </a:defRPr>
            </a:lvl9pPr>
          </a:lstStyle>
          <a:p>
            <a:pPr marL="0" marR="0" lvl="0" indent="0" algn="l" defTabSz="914400" rtl="0" eaLnBrk="1" fontAlgn="base" latinLnBrk="0" hangingPunct="1">
              <a:lnSpc>
                <a:spcPct val="100000"/>
              </a:lnSpc>
              <a:spcBef>
                <a:spcPct val="0"/>
              </a:spcBef>
              <a:spcAft>
                <a:spcPct val="0"/>
              </a:spcAft>
              <a:buClrTx/>
              <a:buSzTx/>
              <a:buFontTx/>
              <a:buNone/>
              <a:tabLst/>
              <a:defRPr/>
            </a:pPr>
            <a:endParaRPr kumimoji="1" lang="ja-JP" altLang="en-US" sz="2000" b="0" i="0" u="none" strike="noStrike" kern="1200" cap="none" spc="0" normalizeH="0" baseline="0">
              <a:ln>
                <a:noFill/>
              </a:ln>
              <a:solidFill>
                <a:prstClr val="black"/>
              </a:solidFill>
              <a:effectLst/>
              <a:uLnTx/>
              <a:uFillTx/>
              <a:latin typeface="Times New Roman" pitchFamily="18" charset="0"/>
              <a:ea typeface="ＭＳ Ｐゴシック" pitchFamily="50" charset="-128"/>
              <a:cs typeface="+mn-cs"/>
            </a:endParaRPr>
          </a:p>
        </xdr:txBody>
      </xdr:sp>
      <xdr:sp macro="" textlink="">
        <xdr:nvSpPr>
          <xdr:cNvPr id="5" name="正方形/長方形 4">
            <a:extLst>
              <a:ext uri="{FF2B5EF4-FFF2-40B4-BE49-F238E27FC236}">
                <a16:creationId xmlns:a16="http://schemas.microsoft.com/office/drawing/2014/main" id="{9EA7585F-104C-D43D-AE5A-D4ACB2149B08}"/>
              </a:ext>
            </a:extLst>
          </xdr:cNvPr>
          <xdr:cNvSpPr/>
        </xdr:nvSpPr>
        <xdr:spPr>
          <a:xfrm>
            <a:off x="2033423" y="3904328"/>
            <a:ext cx="543738" cy="812740"/>
          </a:xfrm>
          <a:prstGeom prst="rect">
            <a:avLst/>
          </a:prstGeom>
          <a:noFill/>
        </xdr:spPr>
        <xdr:txBody>
          <a:bodyPr wrap="square">
            <a:spAutoFit/>
          </a:bodyPr>
          <a:lstStyle>
            <a:defPPr>
              <a:defRPr lang="en-US"/>
            </a:defPPr>
            <a:lvl1pPr algn="l" rtl="0" fontAlgn="base">
              <a:spcBef>
                <a:spcPct val="0"/>
              </a:spcBef>
              <a:spcAft>
                <a:spcPct val="0"/>
              </a:spcAft>
              <a:defRPr kumimoji="1" sz="1600" b="1" kern="1200">
                <a:solidFill>
                  <a:schemeClr val="tx1"/>
                </a:solidFill>
                <a:latin typeface="Arial" pitchFamily="34" charset="0"/>
                <a:ea typeface="ＭＳ Ｐゴシック" pitchFamily="50" charset="-128"/>
                <a:cs typeface="+mn-cs"/>
              </a:defRPr>
            </a:lvl1pPr>
            <a:lvl2pPr marL="457200" algn="l" rtl="0" fontAlgn="base">
              <a:spcBef>
                <a:spcPct val="0"/>
              </a:spcBef>
              <a:spcAft>
                <a:spcPct val="0"/>
              </a:spcAft>
              <a:defRPr kumimoji="1" sz="1600" b="1" kern="1200">
                <a:solidFill>
                  <a:schemeClr val="tx1"/>
                </a:solidFill>
                <a:latin typeface="Arial" pitchFamily="34" charset="0"/>
                <a:ea typeface="ＭＳ Ｐゴシック" pitchFamily="50" charset="-128"/>
                <a:cs typeface="+mn-cs"/>
              </a:defRPr>
            </a:lvl2pPr>
            <a:lvl3pPr marL="914400" algn="l" rtl="0" fontAlgn="base">
              <a:spcBef>
                <a:spcPct val="0"/>
              </a:spcBef>
              <a:spcAft>
                <a:spcPct val="0"/>
              </a:spcAft>
              <a:defRPr kumimoji="1" sz="1600" b="1" kern="1200">
                <a:solidFill>
                  <a:schemeClr val="tx1"/>
                </a:solidFill>
                <a:latin typeface="Arial" pitchFamily="34" charset="0"/>
                <a:ea typeface="ＭＳ Ｐゴシック" pitchFamily="50" charset="-128"/>
                <a:cs typeface="+mn-cs"/>
              </a:defRPr>
            </a:lvl3pPr>
            <a:lvl4pPr marL="1371600" algn="l" rtl="0" fontAlgn="base">
              <a:spcBef>
                <a:spcPct val="0"/>
              </a:spcBef>
              <a:spcAft>
                <a:spcPct val="0"/>
              </a:spcAft>
              <a:defRPr kumimoji="1" sz="1600" b="1" kern="1200">
                <a:solidFill>
                  <a:schemeClr val="tx1"/>
                </a:solidFill>
                <a:latin typeface="Arial" pitchFamily="34" charset="0"/>
                <a:ea typeface="ＭＳ Ｐゴシック" pitchFamily="50" charset="-128"/>
                <a:cs typeface="+mn-cs"/>
              </a:defRPr>
            </a:lvl4pPr>
            <a:lvl5pPr marL="1828800" algn="l" rtl="0" fontAlgn="base">
              <a:spcBef>
                <a:spcPct val="0"/>
              </a:spcBef>
              <a:spcAft>
                <a:spcPct val="0"/>
              </a:spcAft>
              <a:defRPr kumimoji="1" sz="1600" b="1" kern="1200">
                <a:solidFill>
                  <a:schemeClr val="tx1"/>
                </a:solidFill>
                <a:latin typeface="Arial" pitchFamily="34" charset="0"/>
                <a:ea typeface="ＭＳ Ｐゴシック" pitchFamily="50" charset="-128"/>
                <a:cs typeface="+mn-cs"/>
              </a:defRPr>
            </a:lvl5pPr>
            <a:lvl6pPr marL="2286000" algn="l" defTabSz="914400" rtl="0" eaLnBrk="1" latinLnBrk="0" hangingPunct="1">
              <a:defRPr kumimoji="1" sz="1600" b="1" kern="1200">
                <a:solidFill>
                  <a:schemeClr val="tx1"/>
                </a:solidFill>
                <a:latin typeface="Arial" pitchFamily="34" charset="0"/>
                <a:ea typeface="ＭＳ Ｐゴシック" pitchFamily="50" charset="-128"/>
                <a:cs typeface="+mn-cs"/>
              </a:defRPr>
            </a:lvl6pPr>
            <a:lvl7pPr marL="2743200" algn="l" defTabSz="914400" rtl="0" eaLnBrk="1" latinLnBrk="0" hangingPunct="1">
              <a:defRPr kumimoji="1" sz="1600" b="1" kern="1200">
                <a:solidFill>
                  <a:schemeClr val="tx1"/>
                </a:solidFill>
                <a:latin typeface="Arial" pitchFamily="34" charset="0"/>
                <a:ea typeface="ＭＳ Ｐゴシック" pitchFamily="50" charset="-128"/>
                <a:cs typeface="+mn-cs"/>
              </a:defRPr>
            </a:lvl7pPr>
            <a:lvl8pPr marL="3200400" algn="l" defTabSz="914400" rtl="0" eaLnBrk="1" latinLnBrk="0" hangingPunct="1">
              <a:defRPr kumimoji="1" sz="1600" b="1" kern="1200">
                <a:solidFill>
                  <a:schemeClr val="tx1"/>
                </a:solidFill>
                <a:latin typeface="Arial" pitchFamily="34" charset="0"/>
                <a:ea typeface="ＭＳ Ｐゴシック" pitchFamily="50" charset="-128"/>
                <a:cs typeface="+mn-cs"/>
              </a:defRPr>
            </a:lvl8pPr>
            <a:lvl9pPr marL="3657600" algn="l" defTabSz="914400" rtl="0" eaLnBrk="1" latinLnBrk="0" hangingPunct="1">
              <a:defRPr kumimoji="1" sz="1600" b="1" kern="1200">
                <a:solidFill>
                  <a:schemeClr val="tx1"/>
                </a:solidFill>
                <a:latin typeface="Arial" pitchFamily="34" charset="0"/>
                <a:ea typeface="ＭＳ Ｐゴシック" pitchFamily="50" charset="-128"/>
                <a:cs typeface="+mn-cs"/>
              </a:defRPr>
            </a:lvl9pPr>
          </a:lstStyle>
          <a:p>
            <a:pPr marL="0" marR="0" lvl="0" indent="0" algn="l" defTabSz="914400" rtl="0" eaLnBrk="0" fontAlgn="base" latinLnBrk="0" hangingPunct="0">
              <a:lnSpc>
                <a:spcPct val="100000"/>
              </a:lnSpc>
              <a:spcBef>
                <a:spcPct val="0"/>
              </a:spcBef>
              <a:spcAft>
                <a:spcPct val="0"/>
              </a:spcAft>
              <a:buClrTx/>
              <a:buSzTx/>
              <a:buFontTx/>
              <a:buNone/>
              <a:tabLst/>
              <a:defRPr/>
            </a:pPr>
            <a:r>
              <a:rPr kumimoji="1" lang="ja-JP" altLang="en-US" sz="1400" b="0" i="0" u="none" strike="noStrike" kern="1200" cap="none" spc="0" normalizeH="0" baseline="0">
                <a:ln>
                  <a:noFill/>
                </a:ln>
                <a:solidFill>
                  <a:srgbClr val="FFC000"/>
                </a:solidFill>
                <a:effectLst/>
                <a:uLnTx/>
                <a:uFillTx/>
                <a:latin typeface="Arial" panose="020B0604020202020204" pitchFamily="34" charset="0"/>
                <a:ea typeface="HG創英角ｺﾞｼｯｸUB" panose="020B0909000000000000" pitchFamily="49" charset="-128"/>
                <a:cs typeface="+mn-cs"/>
              </a:rPr>
              <a:t>③</a:t>
            </a:r>
          </a:p>
        </xdr:txBody>
      </xdr:sp>
      <xdr:sp macro="" textlink="">
        <xdr:nvSpPr>
          <xdr:cNvPr id="6" name="角丸四角形 55">
            <a:extLst>
              <a:ext uri="{FF2B5EF4-FFF2-40B4-BE49-F238E27FC236}">
                <a16:creationId xmlns:a16="http://schemas.microsoft.com/office/drawing/2014/main" id="{023DC9BA-946A-D87D-83D8-1D5E0397E62C}"/>
              </a:ext>
            </a:extLst>
          </xdr:cNvPr>
          <xdr:cNvSpPr/>
        </xdr:nvSpPr>
        <xdr:spPr bwMode="auto">
          <a:xfrm>
            <a:off x="3091957" y="1958885"/>
            <a:ext cx="1915107" cy="623589"/>
          </a:xfrm>
          <a:prstGeom prst="roundRect">
            <a:avLst/>
          </a:prstGeom>
          <a:noFill/>
          <a:ln w="25400">
            <a:solidFill>
              <a:srgbClr val="FF66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horz" wrap="square" lIns="91440" tIns="45720" rIns="91440" bIns="45720" numCol="1" rtlCol="0" anchor="t" anchorCtr="0" compatLnSpc="1">
            <a:prstTxWarp prst="textNoShape">
              <a:avLst/>
            </a:prstTxWarp>
          </a:bodyPr>
          <a:lstStyle>
            <a:defPPr>
              <a:defRPr lang="en-US"/>
            </a:defPPr>
            <a:lvl1pPr algn="l" rtl="0" fontAlgn="base">
              <a:spcBef>
                <a:spcPct val="0"/>
              </a:spcBef>
              <a:spcAft>
                <a:spcPct val="0"/>
              </a:spcAft>
              <a:defRPr kumimoji="1" sz="1600" b="1" kern="1200">
                <a:solidFill>
                  <a:schemeClr val="dk1"/>
                </a:solidFill>
                <a:latin typeface="+mn-lt"/>
                <a:ea typeface="+mn-ea"/>
                <a:cs typeface="+mn-cs"/>
              </a:defRPr>
            </a:lvl1pPr>
            <a:lvl2pPr marL="457200" algn="l" rtl="0" fontAlgn="base">
              <a:spcBef>
                <a:spcPct val="0"/>
              </a:spcBef>
              <a:spcAft>
                <a:spcPct val="0"/>
              </a:spcAft>
              <a:defRPr kumimoji="1" sz="1600" b="1" kern="1200">
                <a:solidFill>
                  <a:schemeClr val="dk1"/>
                </a:solidFill>
                <a:latin typeface="+mn-lt"/>
                <a:ea typeface="+mn-ea"/>
                <a:cs typeface="+mn-cs"/>
              </a:defRPr>
            </a:lvl2pPr>
            <a:lvl3pPr marL="914400" algn="l" rtl="0" fontAlgn="base">
              <a:spcBef>
                <a:spcPct val="0"/>
              </a:spcBef>
              <a:spcAft>
                <a:spcPct val="0"/>
              </a:spcAft>
              <a:defRPr kumimoji="1" sz="1600" b="1" kern="1200">
                <a:solidFill>
                  <a:schemeClr val="dk1"/>
                </a:solidFill>
                <a:latin typeface="+mn-lt"/>
                <a:ea typeface="+mn-ea"/>
                <a:cs typeface="+mn-cs"/>
              </a:defRPr>
            </a:lvl3pPr>
            <a:lvl4pPr marL="1371600" algn="l" rtl="0" fontAlgn="base">
              <a:spcBef>
                <a:spcPct val="0"/>
              </a:spcBef>
              <a:spcAft>
                <a:spcPct val="0"/>
              </a:spcAft>
              <a:defRPr kumimoji="1" sz="1600" b="1" kern="1200">
                <a:solidFill>
                  <a:schemeClr val="dk1"/>
                </a:solidFill>
                <a:latin typeface="+mn-lt"/>
                <a:ea typeface="+mn-ea"/>
                <a:cs typeface="+mn-cs"/>
              </a:defRPr>
            </a:lvl4pPr>
            <a:lvl5pPr marL="1828800" algn="l" rtl="0" fontAlgn="base">
              <a:spcBef>
                <a:spcPct val="0"/>
              </a:spcBef>
              <a:spcAft>
                <a:spcPct val="0"/>
              </a:spcAft>
              <a:defRPr kumimoji="1" sz="1600" b="1" kern="1200">
                <a:solidFill>
                  <a:schemeClr val="dk1"/>
                </a:solidFill>
                <a:latin typeface="+mn-lt"/>
                <a:ea typeface="+mn-ea"/>
                <a:cs typeface="+mn-cs"/>
              </a:defRPr>
            </a:lvl5pPr>
            <a:lvl6pPr marL="2286000" algn="l" defTabSz="914400" rtl="0" eaLnBrk="1" latinLnBrk="0" hangingPunct="1">
              <a:defRPr kumimoji="1" sz="1600" b="1" kern="1200">
                <a:solidFill>
                  <a:schemeClr val="dk1"/>
                </a:solidFill>
                <a:latin typeface="+mn-lt"/>
                <a:ea typeface="+mn-ea"/>
                <a:cs typeface="+mn-cs"/>
              </a:defRPr>
            </a:lvl6pPr>
            <a:lvl7pPr marL="2743200" algn="l" defTabSz="914400" rtl="0" eaLnBrk="1" latinLnBrk="0" hangingPunct="1">
              <a:defRPr kumimoji="1" sz="1600" b="1" kern="1200">
                <a:solidFill>
                  <a:schemeClr val="dk1"/>
                </a:solidFill>
                <a:latin typeface="+mn-lt"/>
                <a:ea typeface="+mn-ea"/>
                <a:cs typeface="+mn-cs"/>
              </a:defRPr>
            </a:lvl7pPr>
            <a:lvl8pPr marL="3200400" algn="l" defTabSz="914400" rtl="0" eaLnBrk="1" latinLnBrk="0" hangingPunct="1">
              <a:defRPr kumimoji="1" sz="1600" b="1" kern="1200">
                <a:solidFill>
                  <a:schemeClr val="dk1"/>
                </a:solidFill>
                <a:latin typeface="+mn-lt"/>
                <a:ea typeface="+mn-ea"/>
                <a:cs typeface="+mn-cs"/>
              </a:defRPr>
            </a:lvl8pPr>
            <a:lvl9pPr marL="3657600" algn="l" defTabSz="914400" rtl="0" eaLnBrk="1" latinLnBrk="0" hangingPunct="1">
              <a:defRPr kumimoji="1" sz="1600" b="1" kern="1200">
                <a:solidFill>
                  <a:schemeClr val="dk1"/>
                </a:solidFill>
                <a:latin typeface="+mn-lt"/>
                <a:ea typeface="+mn-ea"/>
                <a:cs typeface="+mn-cs"/>
              </a:defRPr>
            </a:lvl9pPr>
          </a:lstStyle>
          <a:p>
            <a:pPr marL="0" marR="0" lvl="0" indent="0" algn="l" defTabSz="914400" rtl="0" eaLnBrk="1" fontAlgn="base" latinLnBrk="0" hangingPunct="1">
              <a:lnSpc>
                <a:spcPct val="100000"/>
              </a:lnSpc>
              <a:spcBef>
                <a:spcPct val="0"/>
              </a:spcBef>
              <a:spcAft>
                <a:spcPct val="0"/>
              </a:spcAft>
              <a:buClrTx/>
              <a:buSzTx/>
              <a:buFontTx/>
              <a:buNone/>
              <a:tabLst/>
              <a:defRPr/>
            </a:pPr>
            <a:endParaRPr kumimoji="1" lang="ja-JP" altLang="en-US" sz="2000" b="0" i="0" u="none" strike="noStrike" kern="1200" cap="none" spc="0" normalizeH="0" baseline="0">
              <a:ln>
                <a:noFill/>
              </a:ln>
              <a:solidFill>
                <a:prstClr val="black"/>
              </a:solidFill>
              <a:effectLst/>
              <a:uLnTx/>
              <a:uFillTx/>
              <a:latin typeface="Times New Roman" pitchFamily="18" charset="0"/>
              <a:ea typeface="ＭＳ Ｐゴシック" pitchFamily="50" charset="-128"/>
              <a:cs typeface="+mn-cs"/>
            </a:endParaRPr>
          </a:p>
        </xdr:txBody>
      </xdr:sp>
      <xdr:sp macro="" textlink="">
        <xdr:nvSpPr>
          <xdr:cNvPr id="7" name="角丸四角形 15">
            <a:extLst>
              <a:ext uri="{FF2B5EF4-FFF2-40B4-BE49-F238E27FC236}">
                <a16:creationId xmlns:a16="http://schemas.microsoft.com/office/drawing/2014/main" id="{18538C20-A8BF-C32A-65F9-997B6F34F336}"/>
              </a:ext>
            </a:extLst>
          </xdr:cNvPr>
          <xdr:cNvSpPr/>
        </xdr:nvSpPr>
        <xdr:spPr bwMode="auto">
          <a:xfrm>
            <a:off x="9122888" y="1958885"/>
            <a:ext cx="1991368" cy="612297"/>
          </a:xfrm>
          <a:prstGeom prst="roundRect">
            <a:avLst/>
          </a:prstGeom>
          <a:noFill/>
          <a:ln w="25400">
            <a:solidFill>
              <a:srgbClr val="0070C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horz" wrap="square" lIns="91440" tIns="45720" rIns="91440" bIns="45720" numCol="1" rtlCol="0" anchor="t" anchorCtr="0" compatLnSpc="1">
            <a:prstTxWarp prst="textNoShape">
              <a:avLst/>
            </a:prstTxWarp>
          </a:bodyPr>
          <a:lstStyle>
            <a:defPPr>
              <a:defRPr lang="en-US"/>
            </a:defPPr>
            <a:lvl1pPr algn="l" rtl="0" fontAlgn="base">
              <a:spcBef>
                <a:spcPct val="0"/>
              </a:spcBef>
              <a:spcAft>
                <a:spcPct val="0"/>
              </a:spcAft>
              <a:defRPr kumimoji="1" sz="1600" b="1" kern="1200">
                <a:solidFill>
                  <a:schemeClr val="dk1"/>
                </a:solidFill>
                <a:latin typeface="+mn-lt"/>
                <a:ea typeface="+mn-ea"/>
                <a:cs typeface="+mn-cs"/>
              </a:defRPr>
            </a:lvl1pPr>
            <a:lvl2pPr marL="457200" algn="l" rtl="0" fontAlgn="base">
              <a:spcBef>
                <a:spcPct val="0"/>
              </a:spcBef>
              <a:spcAft>
                <a:spcPct val="0"/>
              </a:spcAft>
              <a:defRPr kumimoji="1" sz="1600" b="1" kern="1200">
                <a:solidFill>
                  <a:schemeClr val="dk1"/>
                </a:solidFill>
                <a:latin typeface="+mn-lt"/>
                <a:ea typeface="+mn-ea"/>
                <a:cs typeface="+mn-cs"/>
              </a:defRPr>
            </a:lvl2pPr>
            <a:lvl3pPr marL="914400" algn="l" rtl="0" fontAlgn="base">
              <a:spcBef>
                <a:spcPct val="0"/>
              </a:spcBef>
              <a:spcAft>
                <a:spcPct val="0"/>
              </a:spcAft>
              <a:defRPr kumimoji="1" sz="1600" b="1" kern="1200">
                <a:solidFill>
                  <a:schemeClr val="dk1"/>
                </a:solidFill>
                <a:latin typeface="+mn-lt"/>
                <a:ea typeface="+mn-ea"/>
                <a:cs typeface="+mn-cs"/>
              </a:defRPr>
            </a:lvl3pPr>
            <a:lvl4pPr marL="1371600" algn="l" rtl="0" fontAlgn="base">
              <a:spcBef>
                <a:spcPct val="0"/>
              </a:spcBef>
              <a:spcAft>
                <a:spcPct val="0"/>
              </a:spcAft>
              <a:defRPr kumimoji="1" sz="1600" b="1" kern="1200">
                <a:solidFill>
                  <a:schemeClr val="dk1"/>
                </a:solidFill>
                <a:latin typeface="+mn-lt"/>
                <a:ea typeface="+mn-ea"/>
                <a:cs typeface="+mn-cs"/>
              </a:defRPr>
            </a:lvl4pPr>
            <a:lvl5pPr marL="1828800" algn="l" rtl="0" fontAlgn="base">
              <a:spcBef>
                <a:spcPct val="0"/>
              </a:spcBef>
              <a:spcAft>
                <a:spcPct val="0"/>
              </a:spcAft>
              <a:defRPr kumimoji="1" sz="1600" b="1" kern="1200">
                <a:solidFill>
                  <a:schemeClr val="dk1"/>
                </a:solidFill>
                <a:latin typeface="+mn-lt"/>
                <a:ea typeface="+mn-ea"/>
                <a:cs typeface="+mn-cs"/>
              </a:defRPr>
            </a:lvl5pPr>
            <a:lvl6pPr marL="2286000" algn="l" defTabSz="914400" rtl="0" eaLnBrk="1" latinLnBrk="0" hangingPunct="1">
              <a:defRPr kumimoji="1" sz="1600" b="1" kern="1200">
                <a:solidFill>
                  <a:schemeClr val="dk1"/>
                </a:solidFill>
                <a:latin typeface="+mn-lt"/>
                <a:ea typeface="+mn-ea"/>
                <a:cs typeface="+mn-cs"/>
              </a:defRPr>
            </a:lvl6pPr>
            <a:lvl7pPr marL="2743200" algn="l" defTabSz="914400" rtl="0" eaLnBrk="1" latinLnBrk="0" hangingPunct="1">
              <a:defRPr kumimoji="1" sz="1600" b="1" kern="1200">
                <a:solidFill>
                  <a:schemeClr val="dk1"/>
                </a:solidFill>
                <a:latin typeface="+mn-lt"/>
                <a:ea typeface="+mn-ea"/>
                <a:cs typeface="+mn-cs"/>
              </a:defRPr>
            </a:lvl7pPr>
            <a:lvl8pPr marL="3200400" algn="l" defTabSz="914400" rtl="0" eaLnBrk="1" latinLnBrk="0" hangingPunct="1">
              <a:defRPr kumimoji="1" sz="1600" b="1" kern="1200">
                <a:solidFill>
                  <a:schemeClr val="dk1"/>
                </a:solidFill>
                <a:latin typeface="+mn-lt"/>
                <a:ea typeface="+mn-ea"/>
                <a:cs typeface="+mn-cs"/>
              </a:defRPr>
            </a:lvl8pPr>
            <a:lvl9pPr marL="3657600" algn="l" defTabSz="914400" rtl="0" eaLnBrk="1" latinLnBrk="0" hangingPunct="1">
              <a:defRPr kumimoji="1" sz="1600" b="1" kern="1200">
                <a:solidFill>
                  <a:schemeClr val="dk1"/>
                </a:solidFill>
                <a:latin typeface="+mn-lt"/>
                <a:ea typeface="+mn-ea"/>
                <a:cs typeface="+mn-cs"/>
              </a:defRPr>
            </a:lvl9pPr>
          </a:lstStyle>
          <a:p>
            <a:pPr marL="0" marR="0" lvl="0" indent="0" algn="l" defTabSz="914400" rtl="0" eaLnBrk="1" fontAlgn="base" latinLnBrk="0" hangingPunct="1">
              <a:lnSpc>
                <a:spcPct val="100000"/>
              </a:lnSpc>
              <a:spcBef>
                <a:spcPct val="0"/>
              </a:spcBef>
              <a:spcAft>
                <a:spcPct val="0"/>
              </a:spcAft>
              <a:buClrTx/>
              <a:buSzTx/>
              <a:buFontTx/>
              <a:buNone/>
              <a:tabLst/>
              <a:defRPr/>
            </a:pPr>
            <a:endParaRPr kumimoji="1" lang="ja-JP" altLang="en-US" sz="2000" b="0" i="0" u="none" strike="noStrike" kern="1200" cap="none" spc="0" normalizeH="0" baseline="0">
              <a:ln>
                <a:noFill/>
              </a:ln>
              <a:solidFill>
                <a:prstClr val="black"/>
              </a:solidFill>
              <a:effectLst/>
              <a:uLnTx/>
              <a:uFillTx/>
              <a:latin typeface="Times New Roman" pitchFamily="18" charset="0"/>
              <a:ea typeface="ＭＳ Ｐゴシック" pitchFamily="50" charset="-128"/>
              <a:cs typeface="+mn-cs"/>
            </a:endParaRPr>
          </a:p>
        </xdr:txBody>
      </xdr:sp>
      <xdr:sp macro="" textlink="">
        <xdr:nvSpPr>
          <xdr:cNvPr id="8" name="角丸四角形 55">
            <a:extLst>
              <a:ext uri="{FF2B5EF4-FFF2-40B4-BE49-F238E27FC236}">
                <a16:creationId xmlns:a16="http://schemas.microsoft.com/office/drawing/2014/main" id="{73E4FE1D-033E-D92A-88A2-B10059362758}"/>
              </a:ext>
            </a:extLst>
          </xdr:cNvPr>
          <xdr:cNvSpPr/>
        </xdr:nvSpPr>
        <xdr:spPr bwMode="auto">
          <a:xfrm>
            <a:off x="5088516" y="1970177"/>
            <a:ext cx="1958241" cy="612296"/>
          </a:xfrm>
          <a:prstGeom prst="roundRect">
            <a:avLst/>
          </a:prstGeom>
          <a:noFill/>
          <a:ln w="25400">
            <a:solidFill>
              <a:srgbClr val="00B05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horz" wrap="square" lIns="91440" tIns="45720" rIns="91440" bIns="45720" numCol="1" rtlCol="0" anchor="t" anchorCtr="0" compatLnSpc="1">
            <a:prstTxWarp prst="textNoShape">
              <a:avLst/>
            </a:prstTxWarp>
          </a:bodyPr>
          <a:lstStyle>
            <a:defPPr>
              <a:defRPr lang="en-US"/>
            </a:defPPr>
            <a:lvl1pPr algn="l" rtl="0" fontAlgn="base">
              <a:spcBef>
                <a:spcPct val="0"/>
              </a:spcBef>
              <a:spcAft>
                <a:spcPct val="0"/>
              </a:spcAft>
              <a:defRPr kumimoji="1" sz="1600" b="1" kern="1200">
                <a:solidFill>
                  <a:schemeClr val="dk1"/>
                </a:solidFill>
                <a:latin typeface="+mn-lt"/>
                <a:ea typeface="+mn-ea"/>
                <a:cs typeface="+mn-cs"/>
              </a:defRPr>
            </a:lvl1pPr>
            <a:lvl2pPr marL="457200" algn="l" rtl="0" fontAlgn="base">
              <a:spcBef>
                <a:spcPct val="0"/>
              </a:spcBef>
              <a:spcAft>
                <a:spcPct val="0"/>
              </a:spcAft>
              <a:defRPr kumimoji="1" sz="1600" b="1" kern="1200">
                <a:solidFill>
                  <a:schemeClr val="dk1"/>
                </a:solidFill>
                <a:latin typeface="+mn-lt"/>
                <a:ea typeface="+mn-ea"/>
                <a:cs typeface="+mn-cs"/>
              </a:defRPr>
            </a:lvl2pPr>
            <a:lvl3pPr marL="914400" algn="l" rtl="0" fontAlgn="base">
              <a:spcBef>
                <a:spcPct val="0"/>
              </a:spcBef>
              <a:spcAft>
                <a:spcPct val="0"/>
              </a:spcAft>
              <a:defRPr kumimoji="1" sz="1600" b="1" kern="1200">
                <a:solidFill>
                  <a:schemeClr val="dk1"/>
                </a:solidFill>
                <a:latin typeface="+mn-lt"/>
                <a:ea typeface="+mn-ea"/>
                <a:cs typeface="+mn-cs"/>
              </a:defRPr>
            </a:lvl3pPr>
            <a:lvl4pPr marL="1371600" algn="l" rtl="0" fontAlgn="base">
              <a:spcBef>
                <a:spcPct val="0"/>
              </a:spcBef>
              <a:spcAft>
                <a:spcPct val="0"/>
              </a:spcAft>
              <a:defRPr kumimoji="1" sz="1600" b="1" kern="1200">
                <a:solidFill>
                  <a:schemeClr val="dk1"/>
                </a:solidFill>
                <a:latin typeface="+mn-lt"/>
                <a:ea typeface="+mn-ea"/>
                <a:cs typeface="+mn-cs"/>
              </a:defRPr>
            </a:lvl4pPr>
            <a:lvl5pPr marL="1828800" algn="l" rtl="0" fontAlgn="base">
              <a:spcBef>
                <a:spcPct val="0"/>
              </a:spcBef>
              <a:spcAft>
                <a:spcPct val="0"/>
              </a:spcAft>
              <a:defRPr kumimoji="1" sz="1600" b="1" kern="1200">
                <a:solidFill>
                  <a:schemeClr val="dk1"/>
                </a:solidFill>
                <a:latin typeface="+mn-lt"/>
                <a:ea typeface="+mn-ea"/>
                <a:cs typeface="+mn-cs"/>
              </a:defRPr>
            </a:lvl5pPr>
            <a:lvl6pPr marL="2286000" algn="l" defTabSz="914400" rtl="0" eaLnBrk="1" latinLnBrk="0" hangingPunct="1">
              <a:defRPr kumimoji="1" sz="1600" b="1" kern="1200">
                <a:solidFill>
                  <a:schemeClr val="dk1"/>
                </a:solidFill>
                <a:latin typeface="+mn-lt"/>
                <a:ea typeface="+mn-ea"/>
                <a:cs typeface="+mn-cs"/>
              </a:defRPr>
            </a:lvl6pPr>
            <a:lvl7pPr marL="2743200" algn="l" defTabSz="914400" rtl="0" eaLnBrk="1" latinLnBrk="0" hangingPunct="1">
              <a:defRPr kumimoji="1" sz="1600" b="1" kern="1200">
                <a:solidFill>
                  <a:schemeClr val="dk1"/>
                </a:solidFill>
                <a:latin typeface="+mn-lt"/>
                <a:ea typeface="+mn-ea"/>
                <a:cs typeface="+mn-cs"/>
              </a:defRPr>
            </a:lvl7pPr>
            <a:lvl8pPr marL="3200400" algn="l" defTabSz="914400" rtl="0" eaLnBrk="1" latinLnBrk="0" hangingPunct="1">
              <a:defRPr kumimoji="1" sz="1600" b="1" kern="1200">
                <a:solidFill>
                  <a:schemeClr val="dk1"/>
                </a:solidFill>
                <a:latin typeface="+mn-lt"/>
                <a:ea typeface="+mn-ea"/>
                <a:cs typeface="+mn-cs"/>
              </a:defRPr>
            </a:lvl8pPr>
            <a:lvl9pPr marL="3657600" algn="l" defTabSz="914400" rtl="0" eaLnBrk="1" latinLnBrk="0" hangingPunct="1">
              <a:defRPr kumimoji="1" sz="1600" b="1" kern="1200">
                <a:solidFill>
                  <a:schemeClr val="dk1"/>
                </a:solidFill>
                <a:latin typeface="+mn-lt"/>
                <a:ea typeface="+mn-ea"/>
                <a:cs typeface="+mn-cs"/>
              </a:defRPr>
            </a:lvl9pPr>
          </a:lstStyle>
          <a:p>
            <a:pPr marL="0" marR="0" lvl="0" indent="0" algn="l" defTabSz="914400" rtl="0" eaLnBrk="1" fontAlgn="base" latinLnBrk="0" hangingPunct="1">
              <a:lnSpc>
                <a:spcPct val="100000"/>
              </a:lnSpc>
              <a:spcBef>
                <a:spcPct val="0"/>
              </a:spcBef>
              <a:spcAft>
                <a:spcPct val="0"/>
              </a:spcAft>
              <a:buClrTx/>
              <a:buSzTx/>
              <a:buFontTx/>
              <a:buNone/>
              <a:tabLst/>
              <a:defRPr/>
            </a:pPr>
            <a:endParaRPr kumimoji="1" lang="ja-JP" altLang="en-US" sz="2000" b="0" i="0" u="none" strike="noStrike" kern="1200" cap="none" spc="0" normalizeH="0" baseline="0">
              <a:ln>
                <a:noFill/>
              </a:ln>
              <a:solidFill>
                <a:prstClr val="black"/>
              </a:solidFill>
              <a:effectLst/>
              <a:uLnTx/>
              <a:uFillTx/>
              <a:latin typeface="Times New Roman" pitchFamily="18" charset="0"/>
              <a:ea typeface="ＭＳ Ｐゴシック" pitchFamily="50" charset="-128"/>
              <a:cs typeface="+mn-cs"/>
            </a:endParaRPr>
          </a:p>
        </xdr:txBody>
      </xdr:sp>
      <xdr:sp macro="" textlink="">
        <xdr:nvSpPr>
          <xdr:cNvPr id="9" name="正方形/長方形 8">
            <a:extLst>
              <a:ext uri="{FF2B5EF4-FFF2-40B4-BE49-F238E27FC236}">
                <a16:creationId xmlns:a16="http://schemas.microsoft.com/office/drawing/2014/main" id="{CDCDCED5-7A1D-50BE-1B41-B84523AE06FE}"/>
              </a:ext>
            </a:extLst>
          </xdr:cNvPr>
          <xdr:cNvSpPr/>
        </xdr:nvSpPr>
        <xdr:spPr>
          <a:xfrm>
            <a:off x="9793108" y="1999521"/>
            <a:ext cx="528897" cy="582358"/>
          </a:xfrm>
          <a:prstGeom prst="rect">
            <a:avLst/>
          </a:prstGeom>
          <a:noFill/>
          <a:ln>
            <a:noFill/>
          </a:ln>
        </xdr:spPr>
        <xdr:txBody>
          <a:bodyPr wrap="square" lIns="0" tIns="0" rIns="0" bIns="0" anchor="ctr" anchorCtr="1">
            <a:spAutoFit/>
          </a:bodyPr>
          <a:lstStyle>
            <a:defPPr>
              <a:defRPr lang="en-US"/>
            </a:defPPr>
            <a:lvl1pPr algn="l" rtl="0" fontAlgn="base">
              <a:spcBef>
                <a:spcPct val="0"/>
              </a:spcBef>
              <a:spcAft>
                <a:spcPct val="0"/>
              </a:spcAft>
              <a:defRPr kumimoji="1" sz="1600" b="1" kern="1200">
                <a:solidFill>
                  <a:schemeClr val="tx1"/>
                </a:solidFill>
                <a:latin typeface="Arial" pitchFamily="34" charset="0"/>
                <a:ea typeface="ＭＳ Ｐゴシック" pitchFamily="50" charset="-128"/>
                <a:cs typeface="+mn-cs"/>
              </a:defRPr>
            </a:lvl1pPr>
            <a:lvl2pPr marL="457200" algn="l" rtl="0" fontAlgn="base">
              <a:spcBef>
                <a:spcPct val="0"/>
              </a:spcBef>
              <a:spcAft>
                <a:spcPct val="0"/>
              </a:spcAft>
              <a:defRPr kumimoji="1" sz="1600" b="1" kern="1200">
                <a:solidFill>
                  <a:schemeClr val="tx1"/>
                </a:solidFill>
                <a:latin typeface="Arial" pitchFamily="34" charset="0"/>
                <a:ea typeface="ＭＳ Ｐゴシック" pitchFamily="50" charset="-128"/>
                <a:cs typeface="+mn-cs"/>
              </a:defRPr>
            </a:lvl2pPr>
            <a:lvl3pPr marL="914400" algn="l" rtl="0" fontAlgn="base">
              <a:spcBef>
                <a:spcPct val="0"/>
              </a:spcBef>
              <a:spcAft>
                <a:spcPct val="0"/>
              </a:spcAft>
              <a:defRPr kumimoji="1" sz="1600" b="1" kern="1200">
                <a:solidFill>
                  <a:schemeClr val="tx1"/>
                </a:solidFill>
                <a:latin typeface="Arial" pitchFamily="34" charset="0"/>
                <a:ea typeface="ＭＳ Ｐゴシック" pitchFamily="50" charset="-128"/>
                <a:cs typeface="+mn-cs"/>
              </a:defRPr>
            </a:lvl3pPr>
            <a:lvl4pPr marL="1371600" algn="l" rtl="0" fontAlgn="base">
              <a:spcBef>
                <a:spcPct val="0"/>
              </a:spcBef>
              <a:spcAft>
                <a:spcPct val="0"/>
              </a:spcAft>
              <a:defRPr kumimoji="1" sz="1600" b="1" kern="1200">
                <a:solidFill>
                  <a:schemeClr val="tx1"/>
                </a:solidFill>
                <a:latin typeface="Arial" pitchFamily="34" charset="0"/>
                <a:ea typeface="ＭＳ Ｐゴシック" pitchFamily="50" charset="-128"/>
                <a:cs typeface="+mn-cs"/>
              </a:defRPr>
            </a:lvl4pPr>
            <a:lvl5pPr marL="1828800" algn="l" rtl="0" fontAlgn="base">
              <a:spcBef>
                <a:spcPct val="0"/>
              </a:spcBef>
              <a:spcAft>
                <a:spcPct val="0"/>
              </a:spcAft>
              <a:defRPr kumimoji="1" sz="1600" b="1" kern="1200">
                <a:solidFill>
                  <a:schemeClr val="tx1"/>
                </a:solidFill>
                <a:latin typeface="Arial" pitchFamily="34" charset="0"/>
                <a:ea typeface="ＭＳ Ｐゴシック" pitchFamily="50" charset="-128"/>
                <a:cs typeface="+mn-cs"/>
              </a:defRPr>
            </a:lvl5pPr>
            <a:lvl6pPr marL="2286000" algn="l" defTabSz="914400" rtl="0" eaLnBrk="1" latinLnBrk="0" hangingPunct="1">
              <a:defRPr kumimoji="1" sz="1600" b="1" kern="1200">
                <a:solidFill>
                  <a:schemeClr val="tx1"/>
                </a:solidFill>
                <a:latin typeface="Arial" pitchFamily="34" charset="0"/>
                <a:ea typeface="ＭＳ Ｐゴシック" pitchFamily="50" charset="-128"/>
                <a:cs typeface="+mn-cs"/>
              </a:defRPr>
            </a:lvl6pPr>
            <a:lvl7pPr marL="2743200" algn="l" defTabSz="914400" rtl="0" eaLnBrk="1" latinLnBrk="0" hangingPunct="1">
              <a:defRPr kumimoji="1" sz="1600" b="1" kern="1200">
                <a:solidFill>
                  <a:schemeClr val="tx1"/>
                </a:solidFill>
                <a:latin typeface="Arial" pitchFamily="34" charset="0"/>
                <a:ea typeface="ＭＳ Ｐゴシック" pitchFamily="50" charset="-128"/>
                <a:cs typeface="+mn-cs"/>
              </a:defRPr>
            </a:lvl7pPr>
            <a:lvl8pPr marL="3200400" algn="l" defTabSz="914400" rtl="0" eaLnBrk="1" latinLnBrk="0" hangingPunct="1">
              <a:defRPr kumimoji="1" sz="1600" b="1" kern="1200">
                <a:solidFill>
                  <a:schemeClr val="tx1"/>
                </a:solidFill>
                <a:latin typeface="Arial" pitchFamily="34" charset="0"/>
                <a:ea typeface="ＭＳ Ｐゴシック" pitchFamily="50" charset="-128"/>
                <a:cs typeface="+mn-cs"/>
              </a:defRPr>
            </a:lvl8pPr>
            <a:lvl9pPr marL="3657600" algn="l" defTabSz="914400" rtl="0" eaLnBrk="1" latinLnBrk="0" hangingPunct="1">
              <a:defRPr kumimoji="1" sz="1600" b="1" kern="1200">
                <a:solidFill>
                  <a:schemeClr val="tx1"/>
                </a:solidFill>
                <a:latin typeface="Arial" pitchFamily="34" charset="0"/>
                <a:ea typeface="ＭＳ Ｐゴシック" pitchFamily="50" charset="-128"/>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defRPr/>
            </a:pPr>
            <a:r>
              <a:rPr kumimoji="1" lang="ja-JP" altLang="en-US" sz="1400" b="0" i="0" u="none" strike="noStrike" kern="1200" cap="none" spc="0" normalizeH="0" baseline="0">
                <a:ln w="0"/>
                <a:solidFill>
                  <a:srgbClr val="0070C0"/>
                </a:solidFill>
                <a:effectLst>
                  <a:outerShdw blurRad="38100" dist="19050" dir="2700000" algn="tl" rotWithShape="0">
                    <a:prstClr val="black">
                      <a:alpha val="40000"/>
                    </a:prstClr>
                  </a:outerShdw>
                </a:effectLst>
                <a:uLnTx/>
                <a:uFillTx/>
                <a:latin typeface="Arial" panose="020B0604020202020204" pitchFamily="34" charset="0"/>
                <a:ea typeface="HG創英角ｺﾞｼｯｸUB" panose="020B0909000000000000" pitchFamily="49" charset="-128"/>
                <a:cs typeface="+mn-cs"/>
              </a:rPr>
              <a:t>②</a:t>
            </a:r>
          </a:p>
        </xdr:txBody>
      </xdr:sp>
      <xdr:sp macro="" textlink="">
        <xdr:nvSpPr>
          <xdr:cNvPr id="10" name="正方形/長方形 9">
            <a:extLst>
              <a:ext uri="{FF2B5EF4-FFF2-40B4-BE49-F238E27FC236}">
                <a16:creationId xmlns:a16="http://schemas.microsoft.com/office/drawing/2014/main" id="{5C7B810D-E535-DE46-DFAB-E166F3AD411F}"/>
              </a:ext>
            </a:extLst>
          </xdr:cNvPr>
          <xdr:cNvSpPr/>
        </xdr:nvSpPr>
        <xdr:spPr>
          <a:xfrm>
            <a:off x="3744625" y="1891653"/>
            <a:ext cx="605006" cy="812740"/>
          </a:xfrm>
          <a:prstGeom prst="rect">
            <a:avLst/>
          </a:prstGeom>
          <a:noFill/>
        </xdr:spPr>
        <xdr:txBody>
          <a:bodyPr wrap="square" lIns="91440" tIns="45720" rIns="91440" bIns="45720">
            <a:spAutoFit/>
          </a:bodyPr>
          <a:lstStyle>
            <a:defPPr>
              <a:defRPr lang="en-US"/>
            </a:defPPr>
            <a:lvl1pPr algn="l" rtl="0" fontAlgn="base">
              <a:spcBef>
                <a:spcPct val="0"/>
              </a:spcBef>
              <a:spcAft>
                <a:spcPct val="0"/>
              </a:spcAft>
              <a:defRPr kumimoji="1" sz="1600" b="1" kern="1200">
                <a:solidFill>
                  <a:schemeClr val="tx1"/>
                </a:solidFill>
                <a:latin typeface="Arial" pitchFamily="34" charset="0"/>
                <a:ea typeface="ＭＳ Ｐゴシック" pitchFamily="50" charset="-128"/>
                <a:cs typeface="+mn-cs"/>
              </a:defRPr>
            </a:lvl1pPr>
            <a:lvl2pPr marL="457200" algn="l" rtl="0" fontAlgn="base">
              <a:spcBef>
                <a:spcPct val="0"/>
              </a:spcBef>
              <a:spcAft>
                <a:spcPct val="0"/>
              </a:spcAft>
              <a:defRPr kumimoji="1" sz="1600" b="1" kern="1200">
                <a:solidFill>
                  <a:schemeClr val="tx1"/>
                </a:solidFill>
                <a:latin typeface="Arial" pitchFamily="34" charset="0"/>
                <a:ea typeface="ＭＳ Ｐゴシック" pitchFamily="50" charset="-128"/>
                <a:cs typeface="+mn-cs"/>
              </a:defRPr>
            </a:lvl2pPr>
            <a:lvl3pPr marL="914400" algn="l" rtl="0" fontAlgn="base">
              <a:spcBef>
                <a:spcPct val="0"/>
              </a:spcBef>
              <a:spcAft>
                <a:spcPct val="0"/>
              </a:spcAft>
              <a:defRPr kumimoji="1" sz="1600" b="1" kern="1200">
                <a:solidFill>
                  <a:schemeClr val="tx1"/>
                </a:solidFill>
                <a:latin typeface="Arial" pitchFamily="34" charset="0"/>
                <a:ea typeface="ＭＳ Ｐゴシック" pitchFamily="50" charset="-128"/>
                <a:cs typeface="+mn-cs"/>
              </a:defRPr>
            </a:lvl3pPr>
            <a:lvl4pPr marL="1371600" algn="l" rtl="0" fontAlgn="base">
              <a:spcBef>
                <a:spcPct val="0"/>
              </a:spcBef>
              <a:spcAft>
                <a:spcPct val="0"/>
              </a:spcAft>
              <a:defRPr kumimoji="1" sz="1600" b="1" kern="1200">
                <a:solidFill>
                  <a:schemeClr val="tx1"/>
                </a:solidFill>
                <a:latin typeface="Arial" pitchFamily="34" charset="0"/>
                <a:ea typeface="ＭＳ Ｐゴシック" pitchFamily="50" charset="-128"/>
                <a:cs typeface="+mn-cs"/>
              </a:defRPr>
            </a:lvl4pPr>
            <a:lvl5pPr marL="1828800" algn="l" rtl="0" fontAlgn="base">
              <a:spcBef>
                <a:spcPct val="0"/>
              </a:spcBef>
              <a:spcAft>
                <a:spcPct val="0"/>
              </a:spcAft>
              <a:defRPr kumimoji="1" sz="1600" b="1" kern="1200">
                <a:solidFill>
                  <a:schemeClr val="tx1"/>
                </a:solidFill>
                <a:latin typeface="Arial" pitchFamily="34" charset="0"/>
                <a:ea typeface="ＭＳ Ｐゴシック" pitchFamily="50" charset="-128"/>
                <a:cs typeface="+mn-cs"/>
              </a:defRPr>
            </a:lvl5pPr>
            <a:lvl6pPr marL="2286000" algn="l" defTabSz="914400" rtl="0" eaLnBrk="1" latinLnBrk="0" hangingPunct="1">
              <a:defRPr kumimoji="1" sz="1600" b="1" kern="1200">
                <a:solidFill>
                  <a:schemeClr val="tx1"/>
                </a:solidFill>
                <a:latin typeface="Arial" pitchFamily="34" charset="0"/>
                <a:ea typeface="ＭＳ Ｐゴシック" pitchFamily="50" charset="-128"/>
                <a:cs typeface="+mn-cs"/>
              </a:defRPr>
            </a:lvl6pPr>
            <a:lvl7pPr marL="2743200" algn="l" defTabSz="914400" rtl="0" eaLnBrk="1" latinLnBrk="0" hangingPunct="1">
              <a:defRPr kumimoji="1" sz="1600" b="1" kern="1200">
                <a:solidFill>
                  <a:schemeClr val="tx1"/>
                </a:solidFill>
                <a:latin typeface="Arial" pitchFamily="34" charset="0"/>
                <a:ea typeface="ＭＳ Ｐゴシック" pitchFamily="50" charset="-128"/>
                <a:cs typeface="+mn-cs"/>
              </a:defRPr>
            </a:lvl7pPr>
            <a:lvl8pPr marL="3200400" algn="l" defTabSz="914400" rtl="0" eaLnBrk="1" latinLnBrk="0" hangingPunct="1">
              <a:defRPr kumimoji="1" sz="1600" b="1" kern="1200">
                <a:solidFill>
                  <a:schemeClr val="tx1"/>
                </a:solidFill>
                <a:latin typeface="Arial" pitchFamily="34" charset="0"/>
                <a:ea typeface="ＭＳ Ｐゴシック" pitchFamily="50" charset="-128"/>
                <a:cs typeface="+mn-cs"/>
              </a:defRPr>
            </a:lvl8pPr>
            <a:lvl9pPr marL="3657600" algn="l" defTabSz="914400" rtl="0" eaLnBrk="1" latinLnBrk="0" hangingPunct="1">
              <a:defRPr kumimoji="1" sz="1600" b="1" kern="1200">
                <a:solidFill>
                  <a:schemeClr val="tx1"/>
                </a:solidFill>
                <a:latin typeface="Arial" pitchFamily="34" charset="0"/>
                <a:ea typeface="ＭＳ Ｐゴシック" pitchFamily="50" charset="-128"/>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defRPr/>
            </a:pPr>
            <a:r>
              <a:rPr kumimoji="1" lang="ja-JP" altLang="en-US" sz="1400" b="0" i="0" u="none" strike="noStrike" kern="1200" cap="none" spc="0" normalizeH="0" baseline="0">
                <a:ln w="0"/>
                <a:solidFill>
                  <a:srgbClr val="FF6600"/>
                </a:solidFill>
                <a:effectLst>
                  <a:outerShdw blurRad="38100" dist="19050" dir="2700000" algn="tl" rotWithShape="0">
                    <a:prstClr val="black">
                      <a:alpha val="40000"/>
                    </a:prstClr>
                  </a:outerShdw>
                </a:effectLst>
                <a:uLnTx/>
                <a:uFillTx/>
                <a:latin typeface="Arial" panose="020B0604020202020204" pitchFamily="34" charset="0"/>
                <a:ea typeface="HG創英角ｺﾞｼｯｸUB" panose="020B0909000000000000" pitchFamily="49" charset="-128"/>
                <a:cs typeface="+mn-cs"/>
              </a:rPr>
              <a:t>①</a:t>
            </a:r>
          </a:p>
        </xdr:txBody>
      </xdr:sp>
      <xdr:sp macro="" textlink="">
        <xdr:nvSpPr>
          <xdr:cNvPr id="11" name="正方形/長方形 10">
            <a:extLst>
              <a:ext uri="{FF2B5EF4-FFF2-40B4-BE49-F238E27FC236}">
                <a16:creationId xmlns:a16="http://schemas.microsoft.com/office/drawing/2014/main" id="{D8ED0EE3-C788-1206-9D29-D8E7FBDEEB00}"/>
              </a:ext>
            </a:extLst>
          </xdr:cNvPr>
          <xdr:cNvSpPr/>
        </xdr:nvSpPr>
        <xdr:spPr>
          <a:xfrm>
            <a:off x="5800906" y="1912659"/>
            <a:ext cx="605006" cy="812740"/>
          </a:xfrm>
          <a:prstGeom prst="rect">
            <a:avLst/>
          </a:prstGeom>
          <a:noFill/>
        </xdr:spPr>
        <xdr:txBody>
          <a:bodyPr wrap="square" lIns="91440" tIns="45720" rIns="91440" bIns="45720">
            <a:spAutoFit/>
          </a:bodyPr>
          <a:lstStyle>
            <a:defPPr>
              <a:defRPr lang="en-US"/>
            </a:defPPr>
            <a:lvl1pPr algn="l" rtl="0" fontAlgn="base">
              <a:spcBef>
                <a:spcPct val="0"/>
              </a:spcBef>
              <a:spcAft>
                <a:spcPct val="0"/>
              </a:spcAft>
              <a:defRPr kumimoji="1" sz="1600" b="1" kern="1200">
                <a:solidFill>
                  <a:schemeClr val="tx1"/>
                </a:solidFill>
                <a:latin typeface="Arial" pitchFamily="34" charset="0"/>
                <a:ea typeface="ＭＳ Ｐゴシック" pitchFamily="50" charset="-128"/>
                <a:cs typeface="+mn-cs"/>
              </a:defRPr>
            </a:lvl1pPr>
            <a:lvl2pPr marL="457200" algn="l" rtl="0" fontAlgn="base">
              <a:spcBef>
                <a:spcPct val="0"/>
              </a:spcBef>
              <a:spcAft>
                <a:spcPct val="0"/>
              </a:spcAft>
              <a:defRPr kumimoji="1" sz="1600" b="1" kern="1200">
                <a:solidFill>
                  <a:schemeClr val="tx1"/>
                </a:solidFill>
                <a:latin typeface="Arial" pitchFamily="34" charset="0"/>
                <a:ea typeface="ＭＳ Ｐゴシック" pitchFamily="50" charset="-128"/>
                <a:cs typeface="+mn-cs"/>
              </a:defRPr>
            </a:lvl2pPr>
            <a:lvl3pPr marL="914400" algn="l" rtl="0" fontAlgn="base">
              <a:spcBef>
                <a:spcPct val="0"/>
              </a:spcBef>
              <a:spcAft>
                <a:spcPct val="0"/>
              </a:spcAft>
              <a:defRPr kumimoji="1" sz="1600" b="1" kern="1200">
                <a:solidFill>
                  <a:schemeClr val="tx1"/>
                </a:solidFill>
                <a:latin typeface="Arial" pitchFamily="34" charset="0"/>
                <a:ea typeface="ＭＳ Ｐゴシック" pitchFamily="50" charset="-128"/>
                <a:cs typeface="+mn-cs"/>
              </a:defRPr>
            </a:lvl3pPr>
            <a:lvl4pPr marL="1371600" algn="l" rtl="0" fontAlgn="base">
              <a:spcBef>
                <a:spcPct val="0"/>
              </a:spcBef>
              <a:spcAft>
                <a:spcPct val="0"/>
              </a:spcAft>
              <a:defRPr kumimoji="1" sz="1600" b="1" kern="1200">
                <a:solidFill>
                  <a:schemeClr val="tx1"/>
                </a:solidFill>
                <a:latin typeface="Arial" pitchFamily="34" charset="0"/>
                <a:ea typeface="ＭＳ Ｐゴシック" pitchFamily="50" charset="-128"/>
                <a:cs typeface="+mn-cs"/>
              </a:defRPr>
            </a:lvl4pPr>
            <a:lvl5pPr marL="1828800" algn="l" rtl="0" fontAlgn="base">
              <a:spcBef>
                <a:spcPct val="0"/>
              </a:spcBef>
              <a:spcAft>
                <a:spcPct val="0"/>
              </a:spcAft>
              <a:defRPr kumimoji="1" sz="1600" b="1" kern="1200">
                <a:solidFill>
                  <a:schemeClr val="tx1"/>
                </a:solidFill>
                <a:latin typeface="Arial" pitchFamily="34" charset="0"/>
                <a:ea typeface="ＭＳ Ｐゴシック" pitchFamily="50" charset="-128"/>
                <a:cs typeface="+mn-cs"/>
              </a:defRPr>
            </a:lvl5pPr>
            <a:lvl6pPr marL="2286000" algn="l" defTabSz="914400" rtl="0" eaLnBrk="1" latinLnBrk="0" hangingPunct="1">
              <a:defRPr kumimoji="1" sz="1600" b="1" kern="1200">
                <a:solidFill>
                  <a:schemeClr val="tx1"/>
                </a:solidFill>
                <a:latin typeface="Arial" pitchFamily="34" charset="0"/>
                <a:ea typeface="ＭＳ Ｐゴシック" pitchFamily="50" charset="-128"/>
                <a:cs typeface="+mn-cs"/>
              </a:defRPr>
            </a:lvl6pPr>
            <a:lvl7pPr marL="2743200" algn="l" defTabSz="914400" rtl="0" eaLnBrk="1" latinLnBrk="0" hangingPunct="1">
              <a:defRPr kumimoji="1" sz="1600" b="1" kern="1200">
                <a:solidFill>
                  <a:schemeClr val="tx1"/>
                </a:solidFill>
                <a:latin typeface="Arial" pitchFamily="34" charset="0"/>
                <a:ea typeface="ＭＳ Ｐゴシック" pitchFamily="50" charset="-128"/>
                <a:cs typeface="+mn-cs"/>
              </a:defRPr>
            </a:lvl7pPr>
            <a:lvl8pPr marL="3200400" algn="l" defTabSz="914400" rtl="0" eaLnBrk="1" latinLnBrk="0" hangingPunct="1">
              <a:defRPr kumimoji="1" sz="1600" b="1" kern="1200">
                <a:solidFill>
                  <a:schemeClr val="tx1"/>
                </a:solidFill>
                <a:latin typeface="Arial" pitchFamily="34" charset="0"/>
                <a:ea typeface="ＭＳ Ｐゴシック" pitchFamily="50" charset="-128"/>
                <a:cs typeface="+mn-cs"/>
              </a:defRPr>
            </a:lvl8pPr>
            <a:lvl9pPr marL="3657600" algn="l" defTabSz="914400" rtl="0" eaLnBrk="1" latinLnBrk="0" hangingPunct="1">
              <a:defRPr kumimoji="1" sz="1600" b="1" kern="1200">
                <a:solidFill>
                  <a:schemeClr val="tx1"/>
                </a:solidFill>
                <a:latin typeface="Arial" pitchFamily="34" charset="0"/>
                <a:ea typeface="ＭＳ Ｐゴシック" pitchFamily="50" charset="-128"/>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defRPr/>
            </a:pPr>
            <a:r>
              <a:rPr kumimoji="1" lang="ja-JP" altLang="en-US" sz="1400" b="0" i="0" u="none" strike="noStrike" kern="1200" cap="none" spc="0" normalizeH="0" baseline="0">
                <a:ln w="0"/>
                <a:solidFill>
                  <a:srgbClr val="00B050"/>
                </a:solidFill>
                <a:effectLst>
                  <a:outerShdw blurRad="38100" dist="19050" dir="2700000" algn="tl" rotWithShape="0">
                    <a:prstClr val="black">
                      <a:alpha val="40000"/>
                    </a:prstClr>
                  </a:outerShdw>
                </a:effectLst>
                <a:uLnTx/>
                <a:uFillTx/>
                <a:latin typeface="Arial" pitchFamily="34" charset="0"/>
                <a:ea typeface="HG創英角ｺﾞｼｯｸUB" panose="020B0909000000000000" pitchFamily="49" charset="-128"/>
                <a:cs typeface="+mn-cs"/>
              </a:rPr>
              <a:t>④</a:t>
            </a:r>
          </a:p>
        </xdr:txBody>
      </xdr:sp>
      <xdr:sp macro="" textlink="">
        <xdr:nvSpPr>
          <xdr:cNvPr id="12" name="角丸四角形 15">
            <a:extLst>
              <a:ext uri="{FF2B5EF4-FFF2-40B4-BE49-F238E27FC236}">
                <a16:creationId xmlns:a16="http://schemas.microsoft.com/office/drawing/2014/main" id="{22FBE396-035C-BE45-D043-C3E1541E7CDC}"/>
              </a:ext>
            </a:extLst>
          </xdr:cNvPr>
          <xdr:cNvSpPr/>
        </xdr:nvSpPr>
        <xdr:spPr bwMode="auto">
          <a:xfrm>
            <a:off x="7081380" y="1974729"/>
            <a:ext cx="2001672" cy="612297"/>
          </a:xfrm>
          <a:prstGeom prst="roundRect">
            <a:avLst/>
          </a:prstGeom>
          <a:noFill/>
          <a:ln w="25400">
            <a:solidFill>
              <a:srgbClr val="CC0066"/>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horz" wrap="square" lIns="91440" tIns="45720" rIns="91440" bIns="45720" numCol="1" rtlCol="0" anchor="t" anchorCtr="0" compatLnSpc="1">
            <a:prstTxWarp prst="textNoShape">
              <a:avLst/>
            </a:prstTxWarp>
          </a:bodyPr>
          <a:lstStyle>
            <a:defPPr>
              <a:defRPr lang="en-US"/>
            </a:defPPr>
            <a:lvl1pPr algn="l" rtl="0" fontAlgn="base">
              <a:spcBef>
                <a:spcPct val="0"/>
              </a:spcBef>
              <a:spcAft>
                <a:spcPct val="0"/>
              </a:spcAft>
              <a:defRPr kumimoji="1" sz="1600" b="1" kern="1200">
                <a:solidFill>
                  <a:schemeClr val="dk1"/>
                </a:solidFill>
                <a:latin typeface="+mn-lt"/>
                <a:ea typeface="+mn-ea"/>
                <a:cs typeface="+mn-cs"/>
              </a:defRPr>
            </a:lvl1pPr>
            <a:lvl2pPr marL="457200" algn="l" rtl="0" fontAlgn="base">
              <a:spcBef>
                <a:spcPct val="0"/>
              </a:spcBef>
              <a:spcAft>
                <a:spcPct val="0"/>
              </a:spcAft>
              <a:defRPr kumimoji="1" sz="1600" b="1" kern="1200">
                <a:solidFill>
                  <a:schemeClr val="dk1"/>
                </a:solidFill>
                <a:latin typeface="+mn-lt"/>
                <a:ea typeface="+mn-ea"/>
                <a:cs typeface="+mn-cs"/>
              </a:defRPr>
            </a:lvl2pPr>
            <a:lvl3pPr marL="914400" algn="l" rtl="0" fontAlgn="base">
              <a:spcBef>
                <a:spcPct val="0"/>
              </a:spcBef>
              <a:spcAft>
                <a:spcPct val="0"/>
              </a:spcAft>
              <a:defRPr kumimoji="1" sz="1600" b="1" kern="1200">
                <a:solidFill>
                  <a:schemeClr val="dk1"/>
                </a:solidFill>
                <a:latin typeface="+mn-lt"/>
                <a:ea typeface="+mn-ea"/>
                <a:cs typeface="+mn-cs"/>
              </a:defRPr>
            </a:lvl3pPr>
            <a:lvl4pPr marL="1371600" algn="l" rtl="0" fontAlgn="base">
              <a:spcBef>
                <a:spcPct val="0"/>
              </a:spcBef>
              <a:spcAft>
                <a:spcPct val="0"/>
              </a:spcAft>
              <a:defRPr kumimoji="1" sz="1600" b="1" kern="1200">
                <a:solidFill>
                  <a:schemeClr val="dk1"/>
                </a:solidFill>
                <a:latin typeface="+mn-lt"/>
                <a:ea typeface="+mn-ea"/>
                <a:cs typeface="+mn-cs"/>
              </a:defRPr>
            </a:lvl4pPr>
            <a:lvl5pPr marL="1828800" algn="l" rtl="0" fontAlgn="base">
              <a:spcBef>
                <a:spcPct val="0"/>
              </a:spcBef>
              <a:spcAft>
                <a:spcPct val="0"/>
              </a:spcAft>
              <a:defRPr kumimoji="1" sz="1600" b="1" kern="1200">
                <a:solidFill>
                  <a:schemeClr val="dk1"/>
                </a:solidFill>
                <a:latin typeface="+mn-lt"/>
                <a:ea typeface="+mn-ea"/>
                <a:cs typeface="+mn-cs"/>
              </a:defRPr>
            </a:lvl5pPr>
            <a:lvl6pPr marL="2286000" algn="l" defTabSz="914400" rtl="0" eaLnBrk="1" latinLnBrk="0" hangingPunct="1">
              <a:defRPr kumimoji="1" sz="1600" b="1" kern="1200">
                <a:solidFill>
                  <a:schemeClr val="dk1"/>
                </a:solidFill>
                <a:latin typeface="+mn-lt"/>
                <a:ea typeface="+mn-ea"/>
                <a:cs typeface="+mn-cs"/>
              </a:defRPr>
            </a:lvl6pPr>
            <a:lvl7pPr marL="2743200" algn="l" defTabSz="914400" rtl="0" eaLnBrk="1" latinLnBrk="0" hangingPunct="1">
              <a:defRPr kumimoji="1" sz="1600" b="1" kern="1200">
                <a:solidFill>
                  <a:schemeClr val="dk1"/>
                </a:solidFill>
                <a:latin typeface="+mn-lt"/>
                <a:ea typeface="+mn-ea"/>
                <a:cs typeface="+mn-cs"/>
              </a:defRPr>
            </a:lvl7pPr>
            <a:lvl8pPr marL="3200400" algn="l" defTabSz="914400" rtl="0" eaLnBrk="1" latinLnBrk="0" hangingPunct="1">
              <a:defRPr kumimoji="1" sz="1600" b="1" kern="1200">
                <a:solidFill>
                  <a:schemeClr val="dk1"/>
                </a:solidFill>
                <a:latin typeface="+mn-lt"/>
                <a:ea typeface="+mn-ea"/>
                <a:cs typeface="+mn-cs"/>
              </a:defRPr>
            </a:lvl8pPr>
            <a:lvl9pPr marL="3657600" algn="l" defTabSz="914400" rtl="0" eaLnBrk="1" latinLnBrk="0" hangingPunct="1">
              <a:defRPr kumimoji="1" sz="1600" b="1" kern="1200">
                <a:solidFill>
                  <a:schemeClr val="dk1"/>
                </a:solidFill>
                <a:latin typeface="+mn-lt"/>
                <a:ea typeface="+mn-ea"/>
                <a:cs typeface="+mn-cs"/>
              </a:defRPr>
            </a:lvl9pPr>
          </a:lstStyle>
          <a:p>
            <a:pPr marL="0" marR="0" lvl="0" indent="0" algn="l" defTabSz="914400" rtl="0" eaLnBrk="1" fontAlgn="base" latinLnBrk="0" hangingPunct="1">
              <a:lnSpc>
                <a:spcPct val="100000"/>
              </a:lnSpc>
              <a:spcBef>
                <a:spcPct val="0"/>
              </a:spcBef>
              <a:spcAft>
                <a:spcPct val="0"/>
              </a:spcAft>
              <a:buClrTx/>
              <a:buSzTx/>
              <a:buFontTx/>
              <a:buNone/>
              <a:tabLst/>
              <a:defRPr/>
            </a:pPr>
            <a:endParaRPr kumimoji="1" lang="ja-JP" altLang="en-US" sz="2000" b="0" i="0" u="none" strike="noStrike" kern="1200" cap="none" spc="0" normalizeH="0" baseline="0">
              <a:ln>
                <a:noFill/>
              </a:ln>
              <a:solidFill>
                <a:prstClr val="black"/>
              </a:solidFill>
              <a:effectLst/>
              <a:uLnTx/>
              <a:uFillTx/>
              <a:latin typeface="Times New Roman" pitchFamily="18" charset="0"/>
              <a:ea typeface="ＭＳ Ｐゴシック" pitchFamily="50" charset="-128"/>
              <a:cs typeface="+mn-cs"/>
            </a:endParaRPr>
          </a:p>
        </xdr:txBody>
      </xdr:sp>
      <xdr:grpSp>
        <xdr:nvGrpSpPr>
          <xdr:cNvPr id="13" name="グループ化 12">
            <a:extLst>
              <a:ext uri="{FF2B5EF4-FFF2-40B4-BE49-F238E27FC236}">
                <a16:creationId xmlns:a16="http://schemas.microsoft.com/office/drawing/2014/main" id="{36895128-0844-31D7-387C-D34433453121}"/>
              </a:ext>
            </a:extLst>
          </xdr:cNvPr>
          <xdr:cNvGrpSpPr/>
        </xdr:nvGrpSpPr>
        <xdr:grpSpPr>
          <a:xfrm>
            <a:off x="767408" y="1422668"/>
            <a:ext cx="3891597" cy="133257"/>
            <a:chOff x="74311" y="1397816"/>
            <a:chExt cx="3891597" cy="133257"/>
          </a:xfrm>
          <a:grpFill/>
        </xdr:grpSpPr>
        <xdr:pic>
          <xdr:nvPicPr>
            <xdr:cNvPr id="29" name="図 28">
              <a:extLst>
                <a:ext uri="{FF2B5EF4-FFF2-40B4-BE49-F238E27FC236}">
                  <a16:creationId xmlns:a16="http://schemas.microsoft.com/office/drawing/2014/main" id="{6DA5B715-4B90-DAEC-F7E2-A3A0B2433D55}"/>
                </a:ext>
              </a:extLst>
            </xdr:cNvPr>
            <xdr:cNvPicPr>
              <a:picLocks noChangeAspect="1"/>
            </xdr:cNvPicPr>
          </xdr:nvPicPr>
          <xdr:blipFill>
            <a:blip xmlns:r="http://schemas.openxmlformats.org/officeDocument/2006/relationships" r:embed="rId2"/>
            <a:stretch>
              <a:fillRect/>
            </a:stretch>
          </xdr:blipFill>
          <xdr:spPr>
            <a:xfrm>
              <a:off x="74311" y="1397816"/>
              <a:ext cx="2170529" cy="133257"/>
            </a:xfrm>
            <a:prstGeom prst="rect">
              <a:avLst/>
            </a:prstGeom>
            <a:grpFill/>
          </xdr:spPr>
        </xdr:pic>
        <xdr:pic>
          <xdr:nvPicPr>
            <xdr:cNvPr id="30" name="図 29">
              <a:extLst>
                <a:ext uri="{FF2B5EF4-FFF2-40B4-BE49-F238E27FC236}">
                  <a16:creationId xmlns:a16="http://schemas.microsoft.com/office/drawing/2014/main" id="{B4F637BD-93AA-42F3-1210-2DE51B945A80}"/>
                </a:ext>
              </a:extLst>
            </xdr:cNvPr>
            <xdr:cNvPicPr>
              <a:picLocks noChangeAspect="1"/>
            </xdr:cNvPicPr>
          </xdr:nvPicPr>
          <xdr:blipFill>
            <a:blip xmlns:r="http://schemas.openxmlformats.org/officeDocument/2006/relationships" r:embed="rId2"/>
            <a:stretch>
              <a:fillRect/>
            </a:stretch>
          </xdr:blipFill>
          <xdr:spPr>
            <a:xfrm>
              <a:off x="1795379" y="1397816"/>
              <a:ext cx="2170529" cy="133257"/>
            </a:xfrm>
            <a:prstGeom prst="rect">
              <a:avLst/>
            </a:prstGeom>
            <a:grpFill/>
          </xdr:spPr>
        </xdr:pic>
      </xdr:grpSp>
      <xdr:pic>
        <xdr:nvPicPr>
          <xdr:cNvPr id="14" name="図 13">
            <a:extLst>
              <a:ext uri="{FF2B5EF4-FFF2-40B4-BE49-F238E27FC236}">
                <a16:creationId xmlns:a16="http://schemas.microsoft.com/office/drawing/2014/main" id="{8C036269-1DC9-060D-960A-A7CE3D88E41A}"/>
              </a:ext>
            </a:extLst>
          </xdr:cNvPr>
          <xdr:cNvPicPr>
            <a:picLocks noChangeAspect="1"/>
          </xdr:cNvPicPr>
        </xdr:nvPicPr>
        <xdr:blipFill>
          <a:blip xmlns:r="http://schemas.openxmlformats.org/officeDocument/2006/relationships" r:embed="rId3"/>
          <a:stretch>
            <a:fillRect/>
          </a:stretch>
        </xdr:blipFill>
        <xdr:spPr>
          <a:xfrm>
            <a:off x="4224135" y="1422668"/>
            <a:ext cx="3895682" cy="134124"/>
          </a:xfrm>
          <a:prstGeom prst="rect">
            <a:avLst/>
          </a:prstGeom>
          <a:grpFill/>
        </xdr:spPr>
      </xdr:pic>
      <xdr:grpSp>
        <xdr:nvGrpSpPr>
          <xdr:cNvPr id="15" name="グループ化 14">
            <a:extLst>
              <a:ext uri="{FF2B5EF4-FFF2-40B4-BE49-F238E27FC236}">
                <a16:creationId xmlns:a16="http://schemas.microsoft.com/office/drawing/2014/main" id="{8F33F730-3534-AC37-F324-C0E6487B1AE2}"/>
              </a:ext>
            </a:extLst>
          </xdr:cNvPr>
          <xdr:cNvGrpSpPr/>
        </xdr:nvGrpSpPr>
        <xdr:grpSpPr>
          <a:xfrm>
            <a:off x="7685524" y="1419190"/>
            <a:ext cx="3891597" cy="133257"/>
            <a:chOff x="74311" y="1397816"/>
            <a:chExt cx="3891597" cy="133257"/>
          </a:xfrm>
          <a:grpFill/>
        </xdr:grpSpPr>
        <xdr:pic>
          <xdr:nvPicPr>
            <xdr:cNvPr id="27" name="図 26">
              <a:extLst>
                <a:ext uri="{FF2B5EF4-FFF2-40B4-BE49-F238E27FC236}">
                  <a16:creationId xmlns:a16="http://schemas.microsoft.com/office/drawing/2014/main" id="{0D2FD7EB-5917-CC89-E922-EB582A49FF9A}"/>
                </a:ext>
              </a:extLst>
            </xdr:cNvPr>
            <xdr:cNvPicPr>
              <a:picLocks noChangeAspect="1"/>
            </xdr:cNvPicPr>
          </xdr:nvPicPr>
          <xdr:blipFill>
            <a:blip xmlns:r="http://schemas.openxmlformats.org/officeDocument/2006/relationships" r:embed="rId2"/>
            <a:stretch>
              <a:fillRect/>
            </a:stretch>
          </xdr:blipFill>
          <xdr:spPr>
            <a:xfrm>
              <a:off x="74311" y="1397816"/>
              <a:ext cx="2170529" cy="133257"/>
            </a:xfrm>
            <a:prstGeom prst="rect">
              <a:avLst/>
            </a:prstGeom>
            <a:grpFill/>
          </xdr:spPr>
        </xdr:pic>
        <xdr:pic>
          <xdr:nvPicPr>
            <xdr:cNvPr id="28" name="図 27">
              <a:extLst>
                <a:ext uri="{FF2B5EF4-FFF2-40B4-BE49-F238E27FC236}">
                  <a16:creationId xmlns:a16="http://schemas.microsoft.com/office/drawing/2014/main" id="{B58530B3-9543-B5AA-F6A5-1566970A60D3}"/>
                </a:ext>
              </a:extLst>
            </xdr:cNvPr>
            <xdr:cNvPicPr>
              <a:picLocks noChangeAspect="1"/>
            </xdr:cNvPicPr>
          </xdr:nvPicPr>
          <xdr:blipFill>
            <a:blip xmlns:r="http://schemas.openxmlformats.org/officeDocument/2006/relationships" r:embed="rId2"/>
            <a:stretch>
              <a:fillRect/>
            </a:stretch>
          </xdr:blipFill>
          <xdr:spPr>
            <a:xfrm>
              <a:off x="1795379" y="1397816"/>
              <a:ext cx="2170529" cy="133257"/>
            </a:xfrm>
            <a:prstGeom prst="rect">
              <a:avLst/>
            </a:prstGeom>
            <a:grpFill/>
          </xdr:spPr>
        </xdr:pic>
      </xdr:grpSp>
      <xdr:grpSp>
        <xdr:nvGrpSpPr>
          <xdr:cNvPr id="16" name="グループ化 15">
            <a:extLst>
              <a:ext uri="{FF2B5EF4-FFF2-40B4-BE49-F238E27FC236}">
                <a16:creationId xmlns:a16="http://schemas.microsoft.com/office/drawing/2014/main" id="{792C745D-5637-88E3-BE54-EDA2A585BF68}"/>
              </a:ext>
            </a:extLst>
          </xdr:cNvPr>
          <xdr:cNvGrpSpPr/>
        </xdr:nvGrpSpPr>
        <xdr:grpSpPr>
          <a:xfrm>
            <a:off x="919808" y="5367349"/>
            <a:ext cx="10507949" cy="149883"/>
            <a:chOff x="919808" y="5367349"/>
            <a:chExt cx="10507949" cy="149883"/>
          </a:xfrm>
          <a:grpFill/>
        </xdr:grpSpPr>
        <xdr:grpSp>
          <xdr:nvGrpSpPr>
            <xdr:cNvPr id="18" name="グループ化 17">
              <a:extLst>
                <a:ext uri="{FF2B5EF4-FFF2-40B4-BE49-F238E27FC236}">
                  <a16:creationId xmlns:a16="http://schemas.microsoft.com/office/drawing/2014/main" id="{84DCA23D-956D-03BE-26E8-AA51E9F38FA0}"/>
                </a:ext>
              </a:extLst>
            </xdr:cNvPr>
            <xdr:cNvGrpSpPr/>
          </xdr:nvGrpSpPr>
          <xdr:grpSpPr>
            <a:xfrm>
              <a:off x="919808" y="5383975"/>
              <a:ext cx="3891597" cy="133257"/>
              <a:chOff x="74311" y="1397816"/>
              <a:chExt cx="3891597" cy="133257"/>
            </a:xfrm>
            <a:grpFill/>
          </xdr:grpSpPr>
          <xdr:pic>
            <xdr:nvPicPr>
              <xdr:cNvPr id="25" name="図 24">
                <a:extLst>
                  <a:ext uri="{FF2B5EF4-FFF2-40B4-BE49-F238E27FC236}">
                    <a16:creationId xmlns:a16="http://schemas.microsoft.com/office/drawing/2014/main" id="{EACF694E-C01B-BAF3-5D7B-3A37517A5145}"/>
                  </a:ext>
                </a:extLst>
              </xdr:cNvPr>
              <xdr:cNvPicPr>
                <a:picLocks noChangeAspect="1"/>
              </xdr:cNvPicPr>
            </xdr:nvPicPr>
            <xdr:blipFill>
              <a:blip xmlns:r="http://schemas.openxmlformats.org/officeDocument/2006/relationships" r:embed="rId2"/>
              <a:stretch>
                <a:fillRect/>
              </a:stretch>
            </xdr:blipFill>
            <xdr:spPr>
              <a:xfrm>
                <a:off x="74311" y="1397816"/>
                <a:ext cx="2170529" cy="133257"/>
              </a:xfrm>
              <a:prstGeom prst="rect">
                <a:avLst/>
              </a:prstGeom>
              <a:grpFill/>
            </xdr:spPr>
          </xdr:pic>
          <xdr:pic>
            <xdr:nvPicPr>
              <xdr:cNvPr id="26" name="図 25">
                <a:extLst>
                  <a:ext uri="{FF2B5EF4-FFF2-40B4-BE49-F238E27FC236}">
                    <a16:creationId xmlns:a16="http://schemas.microsoft.com/office/drawing/2014/main" id="{4315C51E-E860-DDAD-4586-1C42D310D72B}"/>
                  </a:ext>
                </a:extLst>
              </xdr:cNvPr>
              <xdr:cNvPicPr>
                <a:picLocks noChangeAspect="1"/>
              </xdr:cNvPicPr>
            </xdr:nvPicPr>
            <xdr:blipFill>
              <a:blip xmlns:r="http://schemas.openxmlformats.org/officeDocument/2006/relationships" r:embed="rId2"/>
              <a:stretch>
                <a:fillRect/>
              </a:stretch>
            </xdr:blipFill>
            <xdr:spPr>
              <a:xfrm>
                <a:off x="1795379" y="1397816"/>
                <a:ext cx="2170529" cy="133257"/>
              </a:xfrm>
              <a:prstGeom prst="rect">
                <a:avLst/>
              </a:prstGeom>
              <a:grpFill/>
            </xdr:spPr>
          </xdr:pic>
        </xdr:grpSp>
        <xdr:grpSp>
          <xdr:nvGrpSpPr>
            <xdr:cNvPr id="19" name="グループ化 18">
              <a:extLst>
                <a:ext uri="{FF2B5EF4-FFF2-40B4-BE49-F238E27FC236}">
                  <a16:creationId xmlns:a16="http://schemas.microsoft.com/office/drawing/2014/main" id="{AB3F2981-4A42-9B48-C4FC-E4F795C5E6AC}"/>
                </a:ext>
              </a:extLst>
            </xdr:cNvPr>
            <xdr:cNvGrpSpPr/>
          </xdr:nvGrpSpPr>
          <xdr:grpSpPr>
            <a:xfrm flipV="1">
              <a:off x="4727848" y="5367349"/>
              <a:ext cx="3891597" cy="133257"/>
              <a:chOff x="74311" y="1397816"/>
              <a:chExt cx="3891597" cy="133257"/>
            </a:xfrm>
            <a:grpFill/>
          </xdr:grpSpPr>
          <xdr:pic>
            <xdr:nvPicPr>
              <xdr:cNvPr id="23" name="図 22">
                <a:extLst>
                  <a:ext uri="{FF2B5EF4-FFF2-40B4-BE49-F238E27FC236}">
                    <a16:creationId xmlns:a16="http://schemas.microsoft.com/office/drawing/2014/main" id="{12EBE4EC-2794-88DE-3274-E41EB4B50E4D}"/>
                  </a:ext>
                </a:extLst>
              </xdr:cNvPr>
              <xdr:cNvPicPr>
                <a:picLocks noChangeAspect="1"/>
              </xdr:cNvPicPr>
            </xdr:nvPicPr>
            <xdr:blipFill>
              <a:blip xmlns:r="http://schemas.openxmlformats.org/officeDocument/2006/relationships" r:embed="rId2"/>
              <a:stretch>
                <a:fillRect/>
              </a:stretch>
            </xdr:blipFill>
            <xdr:spPr>
              <a:xfrm>
                <a:off x="74311" y="1397816"/>
                <a:ext cx="2170529" cy="133257"/>
              </a:xfrm>
              <a:prstGeom prst="rect">
                <a:avLst/>
              </a:prstGeom>
              <a:grpFill/>
            </xdr:spPr>
          </xdr:pic>
          <xdr:pic>
            <xdr:nvPicPr>
              <xdr:cNvPr id="24" name="図 23">
                <a:extLst>
                  <a:ext uri="{FF2B5EF4-FFF2-40B4-BE49-F238E27FC236}">
                    <a16:creationId xmlns:a16="http://schemas.microsoft.com/office/drawing/2014/main" id="{B0CA6635-CF99-3BED-9195-E008F096E1FE}"/>
                  </a:ext>
                </a:extLst>
              </xdr:cNvPr>
              <xdr:cNvPicPr>
                <a:picLocks noChangeAspect="1"/>
              </xdr:cNvPicPr>
            </xdr:nvPicPr>
            <xdr:blipFill>
              <a:blip xmlns:r="http://schemas.openxmlformats.org/officeDocument/2006/relationships" r:embed="rId2"/>
              <a:stretch>
                <a:fillRect/>
              </a:stretch>
            </xdr:blipFill>
            <xdr:spPr>
              <a:xfrm>
                <a:off x="1795379" y="1397816"/>
                <a:ext cx="2170529" cy="133257"/>
              </a:xfrm>
              <a:prstGeom prst="rect">
                <a:avLst/>
              </a:prstGeom>
              <a:grpFill/>
            </xdr:spPr>
          </xdr:pic>
        </xdr:grpSp>
        <xdr:grpSp>
          <xdr:nvGrpSpPr>
            <xdr:cNvPr id="20" name="グループ化 19">
              <a:extLst>
                <a:ext uri="{FF2B5EF4-FFF2-40B4-BE49-F238E27FC236}">
                  <a16:creationId xmlns:a16="http://schemas.microsoft.com/office/drawing/2014/main" id="{5D9936DE-28DD-04B1-C18C-22E159F54760}"/>
                </a:ext>
              </a:extLst>
            </xdr:cNvPr>
            <xdr:cNvGrpSpPr/>
          </xdr:nvGrpSpPr>
          <xdr:grpSpPr>
            <a:xfrm>
              <a:off x="7536160" y="5373216"/>
              <a:ext cx="3891597" cy="133257"/>
              <a:chOff x="74311" y="1397816"/>
              <a:chExt cx="3891597" cy="133257"/>
            </a:xfrm>
            <a:grpFill/>
          </xdr:grpSpPr>
          <xdr:pic>
            <xdr:nvPicPr>
              <xdr:cNvPr id="21" name="図 20">
                <a:extLst>
                  <a:ext uri="{FF2B5EF4-FFF2-40B4-BE49-F238E27FC236}">
                    <a16:creationId xmlns:a16="http://schemas.microsoft.com/office/drawing/2014/main" id="{B4CFB413-D6CA-7B7D-E1B6-C373DE59E38F}"/>
                  </a:ext>
                </a:extLst>
              </xdr:cNvPr>
              <xdr:cNvPicPr>
                <a:picLocks noChangeAspect="1"/>
              </xdr:cNvPicPr>
            </xdr:nvPicPr>
            <xdr:blipFill>
              <a:blip xmlns:r="http://schemas.openxmlformats.org/officeDocument/2006/relationships" r:embed="rId2"/>
              <a:stretch>
                <a:fillRect/>
              </a:stretch>
            </xdr:blipFill>
            <xdr:spPr>
              <a:xfrm>
                <a:off x="74311" y="1397816"/>
                <a:ext cx="2170529" cy="133257"/>
              </a:xfrm>
              <a:prstGeom prst="rect">
                <a:avLst/>
              </a:prstGeom>
              <a:grpFill/>
            </xdr:spPr>
          </xdr:pic>
          <xdr:pic>
            <xdr:nvPicPr>
              <xdr:cNvPr id="22" name="図 21">
                <a:extLst>
                  <a:ext uri="{FF2B5EF4-FFF2-40B4-BE49-F238E27FC236}">
                    <a16:creationId xmlns:a16="http://schemas.microsoft.com/office/drawing/2014/main" id="{ADC2B312-AF15-71F9-3823-3821187CB48F}"/>
                  </a:ext>
                </a:extLst>
              </xdr:cNvPr>
              <xdr:cNvPicPr>
                <a:picLocks noChangeAspect="1"/>
              </xdr:cNvPicPr>
            </xdr:nvPicPr>
            <xdr:blipFill>
              <a:blip xmlns:r="http://schemas.openxmlformats.org/officeDocument/2006/relationships" r:embed="rId2"/>
              <a:stretch>
                <a:fillRect/>
              </a:stretch>
            </xdr:blipFill>
            <xdr:spPr>
              <a:xfrm>
                <a:off x="1795379" y="1397816"/>
                <a:ext cx="2170529" cy="133257"/>
              </a:xfrm>
              <a:prstGeom prst="rect">
                <a:avLst/>
              </a:prstGeom>
              <a:grpFill/>
            </xdr:spPr>
          </xdr:pic>
        </xdr:grpSp>
      </xdr:grpSp>
      <xdr:sp macro="" textlink="">
        <xdr:nvSpPr>
          <xdr:cNvPr id="17" name="正方形/長方形 16">
            <a:extLst>
              <a:ext uri="{FF2B5EF4-FFF2-40B4-BE49-F238E27FC236}">
                <a16:creationId xmlns:a16="http://schemas.microsoft.com/office/drawing/2014/main" id="{43DDBEF6-3FF8-453E-A475-9F735FC1E368}"/>
              </a:ext>
            </a:extLst>
          </xdr:cNvPr>
          <xdr:cNvSpPr/>
        </xdr:nvSpPr>
        <xdr:spPr>
          <a:xfrm>
            <a:off x="7792254" y="1909107"/>
            <a:ext cx="605006" cy="812740"/>
          </a:xfrm>
          <a:prstGeom prst="rect">
            <a:avLst/>
          </a:prstGeom>
          <a:noFill/>
        </xdr:spPr>
        <xdr:txBody>
          <a:bodyPr wrap="square" lIns="91440" tIns="45720" rIns="91440" bIns="45720">
            <a:spAutoFit/>
          </a:bodyPr>
          <a:lstStyle>
            <a:defPPr>
              <a:defRPr lang="en-US"/>
            </a:defPPr>
            <a:lvl1pPr algn="l" rtl="0" fontAlgn="base">
              <a:spcBef>
                <a:spcPct val="0"/>
              </a:spcBef>
              <a:spcAft>
                <a:spcPct val="0"/>
              </a:spcAft>
              <a:defRPr kumimoji="1" sz="1600" b="1" kern="1200">
                <a:solidFill>
                  <a:schemeClr val="tx1"/>
                </a:solidFill>
                <a:latin typeface="Arial" pitchFamily="34" charset="0"/>
                <a:ea typeface="ＭＳ Ｐゴシック" pitchFamily="50" charset="-128"/>
                <a:cs typeface="+mn-cs"/>
              </a:defRPr>
            </a:lvl1pPr>
            <a:lvl2pPr marL="457200" algn="l" rtl="0" fontAlgn="base">
              <a:spcBef>
                <a:spcPct val="0"/>
              </a:spcBef>
              <a:spcAft>
                <a:spcPct val="0"/>
              </a:spcAft>
              <a:defRPr kumimoji="1" sz="1600" b="1" kern="1200">
                <a:solidFill>
                  <a:schemeClr val="tx1"/>
                </a:solidFill>
                <a:latin typeface="Arial" pitchFamily="34" charset="0"/>
                <a:ea typeface="ＭＳ Ｐゴシック" pitchFamily="50" charset="-128"/>
                <a:cs typeface="+mn-cs"/>
              </a:defRPr>
            </a:lvl2pPr>
            <a:lvl3pPr marL="914400" algn="l" rtl="0" fontAlgn="base">
              <a:spcBef>
                <a:spcPct val="0"/>
              </a:spcBef>
              <a:spcAft>
                <a:spcPct val="0"/>
              </a:spcAft>
              <a:defRPr kumimoji="1" sz="1600" b="1" kern="1200">
                <a:solidFill>
                  <a:schemeClr val="tx1"/>
                </a:solidFill>
                <a:latin typeface="Arial" pitchFamily="34" charset="0"/>
                <a:ea typeface="ＭＳ Ｐゴシック" pitchFamily="50" charset="-128"/>
                <a:cs typeface="+mn-cs"/>
              </a:defRPr>
            </a:lvl3pPr>
            <a:lvl4pPr marL="1371600" algn="l" rtl="0" fontAlgn="base">
              <a:spcBef>
                <a:spcPct val="0"/>
              </a:spcBef>
              <a:spcAft>
                <a:spcPct val="0"/>
              </a:spcAft>
              <a:defRPr kumimoji="1" sz="1600" b="1" kern="1200">
                <a:solidFill>
                  <a:schemeClr val="tx1"/>
                </a:solidFill>
                <a:latin typeface="Arial" pitchFamily="34" charset="0"/>
                <a:ea typeface="ＭＳ Ｐゴシック" pitchFamily="50" charset="-128"/>
                <a:cs typeface="+mn-cs"/>
              </a:defRPr>
            </a:lvl4pPr>
            <a:lvl5pPr marL="1828800" algn="l" rtl="0" fontAlgn="base">
              <a:spcBef>
                <a:spcPct val="0"/>
              </a:spcBef>
              <a:spcAft>
                <a:spcPct val="0"/>
              </a:spcAft>
              <a:defRPr kumimoji="1" sz="1600" b="1" kern="1200">
                <a:solidFill>
                  <a:schemeClr val="tx1"/>
                </a:solidFill>
                <a:latin typeface="Arial" pitchFamily="34" charset="0"/>
                <a:ea typeface="ＭＳ Ｐゴシック" pitchFamily="50" charset="-128"/>
                <a:cs typeface="+mn-cs"/>
              </a:defRPr>
            </a:lvl5pPr>
            <a:lvl6pPr marL="2286000" algn="l" defTabSz="914400" rtl="0" eaLnBrk="1" latinLnBrk="0" hangingPunct="1">
              <a:defRPr kumimoji="1" sz="1600" b="1" kern="1200">
                <a:solidFill>
                  <a:schemeClr val="tx1"/>
                </a:solidFill>
                <a:latin typeface="Arial" pitchFamily="34" charset="0"/>
                <a:ea typeface="ＭＳ Ｐゴシック" pitchFamily="50" charset="-128"/>
                <a:cs typeface="+mn-cs"/>
              </a:defRPr>
            </a:lvl6pPr>
            <a:lvl7pPr marL="2743200" algn="l" defTabSz="914400" rtl="0" eaLnBrk="1" latinLnBrk="0" hangingPunct="1">
              <a:defRPr kumimoji="1" sz="1600" b="1" kern="1200">
                <a:solidFill>
                  <a:schemeClr val="tx1"/>
                </a:solidFill>
                <a:latin typeface="Arial" pitchFamily="34" charset="0"/>
                <a:ea typeface="ＭＳ Ｐゴシック" pitchFamily="50" charset="-128"/>
                <a:cs typeface="+mn-cs"/>
              </a:defRPr>
            </a:lvl7pPr>
            <a:lvl8pPr marL="3200400" algn="l" defTabSz="914400" rtl="0" eaLnBrk="1" latinLnBrk="0" hangingPunct="1">
              <a:defRPr kumimoji="1" sz="1600" b="1" kern="1200">
                <a:solidFill>
                  <a:schemeClr val="tx1"/>
                </a:solidFill>
                <a:latin typeface="Arial" pitchFamily="34" charset="0"/>
                <a:ea typeface="ＭＳ Ｐゴシック" pitchFamily="50" charset="-128"/>
                <a:cs typeface="+mn-cs"/>
              </a:defRPr>
            </a:lvl8pPr>
            <a:lvl9pPr marL="3657600" algn="l" defTabSz="914400" rtl="0" eaLnBrk="1" latinLnBrk="0" hangingPunct="1">
              <a:defRPr kumimoji="1" sz="1600" b="1" kern="1200">
                <a:solidFill>
                  <a:schemeClr val="tx1"/>
                </a:solidFill>
                <a:latin typeface="Arial" pitchFamily="34" charset="0"/>
                <a:ea typeface="ＭＳ Ｐゴシック" pitchFamily="50" charset="-128"/>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defRPr/>
            </a:pPr>
            <a:r>
              <a:rPr kumimoji="1" lang="ja-JP" altLang="en-US" sz="1400" b="0" i="0" u="none" strike="noStrike" kern="1200" cap="none" spc="0" normalizeH="0" baseline="0">
                <a:ln w="0"/>
                <a:solidFill>
                  <a:srgbClr val="CC0066"/>
                </a:solidFill>
                <a:effectLst>
                  <a:outerShdw blurRad="38100" dist="19050" dir="2700000" algn="tl" rotWithShape="0">
                    <a:prstClr val="black">
                      <a:alpha val="40000"/>
                    </a:prstClr>
                  </a:outerShdw>
                </a:effectLst>
                <a:uLnTx/>
                <a:uFillTx/>
                <a:latin typeface="Arial" pitchFamily="34" charset="0"/>
                <a:ea typeface="HG創英角ｺﾞｼｯｸUB" panose="020B0909000000000000" pitchFamily="49" charset="-128"/>
                <a:cs typeface="+mn-cs"/>
              </a:rPr>
              <a:t>⑤</a:t>
            </a:r>
          </a:p>
        </xdr:txBody>
      </xdr:sp>
    </xdr:grpSp>
    <xdr:clientData/>
  </xdr:twoCellAnchor>
  <xdr:twoCellAnchor>
    <xdr:from>
      <xdr:col>2</xdr:col>
      <xdr:colOff>298450</xdr:colOff>
      <xdr:row>4</xdr:row>
      <xdr:rowOff>82550</xdr:rowOff>
    </xdr:from>
    <xdr:to>
      <xdr:col>2</xdr:col>
      <xdr:colOff>442450</xdr:colOff>
      <xdr:row>5</xdr:row>
      <xdr:rowOff>55100</xdr:rowOff>
    </xdr:to>
    <xdr:sp macro="" textlink="">
      <xdr:nvSpPr>
        <xdr:cNvPr id="32" name="テキスト ボックス 31">
          <a:extLst>
            <a:ext uri="{FF2B5EF4-FFF2-40B4-BE49-F238E27FC236}">
              <a16:creationId xmlns:a16="http://schemas.microsoft.com/office/drawing/2014/main" id="{D6AE2B99-A47C-4AD4-BEAC-FA134AEFAF10}"/>
            </a:ext>
          </a:extLst>
        </xdr:cNvPr>
        <xdr:cNvSpPr txBox="1"/>
      </xdr:nvSpPr>
      <xdr:spPr>
        <a:xfrm>
          <a:off x="1041400" y="793750"/>
          <a:ext cx="144000"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1"/>
        <a:lstStyle/>
        <a:p>
          <a:r>
            <a:rPr kumimoji="1" lang="en-US" altLang="ja-JP" sz="1100"/>
            <a:t>4</a:t>
          </a:r>
          <a:endParaRPr kumimoji="1" lang="ja-JP" altLang="en-US" sz="1100"/>
        </a:p>
      </xdr:txBody>
    </xdr:sp>
    <xdr:clientData/>
  </xdr:twoCellAnchor>
  <xdr:twoCellAnchor>
    <xdr:from>
      <xdr:col>8</xdr:col>
      <xdr:colOff>26605</xdr:colOff>
      <xdr:row>18</xdr:row>
      <xdr:rowOff>2312</xdr:rowOff>
    </xdr:from>
    <xdr:to>
      <xdr:col>11</xdr:col>
      <xdr:colOff>248856</xdr:colOff>
      <xdr:row>22</xdr:row>
      <xdr:rowOff>45359</xdr:rowOff>
    </xdr:to>
    <xdr:sp macro="" textlink="">
      <xdr:nvSpPr>
        <xdr:cNvPr id="34" name="テキスト ボックス 33">
          <a:extLst>
            <a:ext uri="{FF2B5EF4-FFF2-40B4-BE49-F238E27FC236}">
              <a16:creationId xmlns:a16="http://schemas.microsoft.com/office/drawing/2014/main" id="{8BAB782C-C0BE-4447-9C27-619377172C08}"/>
            </a:ext>
          </a:extLst>
        </xdr:cNvPr>
        <xdr:cNvSpPr txBox="1"/>
      </xdr:nvSpPr>
      <xdr:spPr>
        <a:xfrm>
          <a:off x="4535105" y="3594598"/>
          <a:ext cx="2208894" cy="84133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源泉徴収票からの入力が</a:t>
          </a:r>
          <a:r>
            <a:rPr kumimoji="1" lang="ja-JP" altLang="en-US" sz="1100">
              <a:solidFill>
                <a:srgbClr val="FF0000"/>
              </a:solidFill>
            </a:rPr>
            <a:t>ある</a:t>
          </a:r>
          <a:r>
            <a:rPr kumimoji="1" lang="ja-JP" altLang="en-US" sz="1100"/>
            <a:t>場合は、そちらを</a:t>
          </a:r>
          <a:r>
            <a:rPr kumimoji="1" lang="ja-JP" altLang="en-US" sz="1100">
              <a:solidFill>
                <a:srgbClr val="FF0000"/>
              </a:solidFill>
            </a:rPr>
            <a:t>優先</a:t>
          </a:r>
          <a:r>
            <a:rPr kumimoji="1" lang="ja-JP" altLang="en-US" sz="1100"/>
            <a:t>します。</a:t>
          </a:r>
          <a:r>
            <a:rPr kumimoji="1" lang="ja-JP" altLang="en-US" sz="1100">
              <a:solidFill>
                <a:srgbClr val="FF0000"/>
              </a:solidFill>
            </a:rPr>
            <a:t>無い</a:t>
          </a:r>
          <a:r>
            <a:rPr kumimoji="1" lang="ja-JP" altLang="en-US" sz="1100"/>
            <a:t>場合は、</a:t>
          </a:r>
          <a:r>
            <a:rPr kumimoji="1" lang="ja-JP" altLang="en-US" sz="1100">
              <a:solidFill>
                <a:srgbClr val="FF0000"/>
              </a:solidFill>
            </a:rPr>
            <a:t>概算結果</a:t>
          </a:r>
          <a:r>
            <a:rPr kumimoji="1" lang="ja-JP" altLang="en-US" sz="1100"/>
            <a:t>を</a:t>
          </a:r>
          <a:r>
            <a:rPr kumimoji="1" lang="en-US" altLang="ja-JP" sz="1100"/>
            <a:t>MoneyPlan</a:t>
          </a:r>
          <a:r>
            <a:rPr kumimoji="1" lang="ja-JP" altLang="en-US" sz="1100"/>
            <a:t>表に反映します。</a:t>
          </a:r>
        </a:p>
      </xdr:txBody>
    </xdr:sp>
    <xdr:clientData/>
  </xdr:twoCellAnchor>
  <xdr:twoCellAnchor>
    <xdr:from>
      <xdr:col>7</xdr:col>
      <xdr:colOff>502061</xdr:colOff>
      <xdr:row>23</xdr:row>
      <xdr:rowOff>182666</xdr:rowOff>
    </xdr:from>
    <xdr:to>
      <xdr:col>12</xdr:col>
      <xdr:colOff>222661</xdr:colOff>
      <xdr:row>28</xdr:row>
      <xdr:rowOff>18143</xdr:rowOff>
    </xdr:to>
    <xdr:sp macro="" textlink="">
      <xdr:nvSpPr>
        <xdr:cNvPr id="36" name="吹き出し: 角を丸めた四角形 35">
          <a:extLst>
            <a:ext uri="{FF2B5EF4-FFF2-40B4-BE49-F238E27FC236}">
              <a16:creationId xmlns:a16="http://schemas.microsoft.com/office/drawing/2014/main" id="{DB58221B-7CAE-4A14-96BC-3CB730EF1B71}"/>
            </a:ext>
          </a:extLst>
        </xdr:cNvPr>
        <xdr:cNvSpPr/>
      </xdr:nvSpPr>
      <xdr:spPr>
        <a:xfrm>
          <a:off x="4411847" y="4772809"/>
          <a:ext cx="2650671" cy="760763"/>
        </a:xfrm>
        <a:prstGeom prst="wedgeRoundRectCallout">
          <a:avLst>
            <a:gd name="adj1" fmla="val -66178"/>
            <a:gd name="adj2" fmla="val -8729"/>
            <a:gd name="adj3" fmla="val 16667"/>
          </a:avLst>
        </a:prstGeom>
        <a:solidFill>
          <a:schemeClr val="accent5">
            <a:lumMod val="40000"/>
            <a:lumOff val="60000"/>
          </a:schemeClr>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1100">
              <a:solidFill>
                <a:sysClr val="windowText" lastClr="000000"/>
              </a:solidFill>
            </a:rPr>
            <a:t>今、入力した年収で、何歳まで働くか年齢を入力してください。</a:t>
          </a:r>
          <a:r>
            <a:rPr kumimoji="1" lang="en-US" altLang="ja-JP" sz="1100">
              <a:solidFill>
                <a:sysClr val="windowText" lastClr="000000"/>
              </a:solidFill>
            </a:rPr>
            <a:t>60</a:t>
          </a:r>
          <a:r>
            <a:rPr kumimoji="1" lang="ja-JP" altLang="en-US" sz="1100">
              <a:solidFill>
                <a:sysClr val="windowText" lastClr="000000"/>
              </a:solidFill>
            </a:rPr>
            <a:t>歳で定年退職される方は、</a:t>
          </a:r>
          <a:r>
            <a:rPr kumimoji="1" lang="en-US" altLang="ja-JP" sz="1100">
              <a:solidFill>
                <a:sysClr val="windowText" lastClr="000000"/>
              </a:solidFill>
            </a:rPr>
            <a:t>59</a:t>
          </a:r>
          <a:r>
            <a:rPr kumimoji="1" lang="ja-JP" altLang="en-US" sz="1100">
              <a:solidFill>
                <a:sysClr val="windowText" lastClr="000000"/>
              </a:solidFill>
            </a:rPr>
            <a:t>と入力してください。</a:t>
          </a:r>
        </a:p>
      </xdr:txBody>
    </xdr:sp>
    <xdr:clientData/>
  </xdr:twoCellAnchor>
  <xdr:twoCellAnchor>
    <xdr:from>
      <xdr:col>12</xdr:col>
      <xdr:colOff>236683</xdr:colOff>
      <xdr:row>0</xdr:row>
      <xdr:rowOff>110258</xdr:rowOff>
    </xdr:from>
    <xdr:to>
      <xdr:col>19</xdr:col>
      <xdr:colOff>230909</xdr:colOff>
      <xdr:row>7</xdr:row>
      <xdr:rowOff>23092</xdr:rowOff>
    </xdr:to>
    <xdr:sp macro="" textlink="">
      <xdr:nvSpPr>
        <xdr:cNvPr id="39" name="吹き出し: 角を丸めた四角形 38">
          <a:extLst>
            <a:ext uri="{FF2B5EF4-FFF2-40B4-BE49-F238E27FC236}">
              <a16:creationId xmlns:a16="http://schemas.microsoft.com/office/drawing/2014/main" id="{84CAB363-720F-4F8C-81B3-A50209AAD9A0}"/>
            </a:ext>
          </a:extLst>
        </xdr:cNvPr>
        <xdr:cNvSpPr/>
      </xdr:nvSpPr>
      <xdr:spPr>
        <a:xfrm>
          <a:off x="6944592" y="110258"/>
          <a:ext cx="5247408" cy="1136652"/>
        </a:xfrm>
        <a:prstGeom prst="wedgeRoundRectCallout">
          <a:avLst>
            <a:gd name="adj1" fmla="val -64296"/>
            <a:gd name="adj2" fmla="val -11442"/>
            <a:gd name="adj3" fmla="val 16667"/>
          </a:avLst>
        </a:prstGeom>
        <a:solidFill>
          <a:schemeClr val="accent5">
            <a:lumMod val="40000"/>
            <a:lumOff val="60000"/>
          </a:schemeClr>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en-US" altLang="ja-JP" sz="1100">
              <a:solidFill>
                <a:sysClr val="windowText" lastClr="000000"/>
              </a:solidFill>
            </a:rPr>
            <a:t>60</a:t>
          </a:r>
          <a:r>
            <a:rPr kumimoji="1" lang="ja-JP" altLang="en-US" sz="1100">
              <a:solidFill>
                <a:sysClr val="windowText" lastClr="000000"/>
              </a:solidFill>
            </a:rPr>
            <a:t>歳以降も働く場合や、</a:t>
          </a:r>
          <a:r>
            <a:rPr kumimoji="1" lang="en-US" altLang="ja-JP" sz="1100">
              <a:solidFill>
                <a:sysClr val="windowText" lastClr="000000"/>
              </a:solidFill>
            </a:rPr>
            <a:t>59</a:t>
          </a:r>
          <a:r>
            <a:rPr kumimoji="1" lang="ja-JP" altLang="en-US" sz="1100">
              <a:solidFill>
                <a:sysClr val="windowText" lastClr="000000"/>
              </a:solidFill>
            </a:rPr>
            <a:t>歳までの年収を変更されたい場合は、こちらのセルに入力します。例えば、</a:t>
          </a:r>
          <a:r>
            <a:rPr kumimoji="1" lang="en-US" altLang="ja-JP" sz="1100">
              <a:solidFill>
                <a:sysClr val="windowText" lastClr="000000"/>
              </a:solidFill>
            </a:rPr>
            <a:t>64</a:t>
          </a:r>
          <a:r>
            <a:rPr kumimoji="1" lang="ja-JP" altLang="en-US" sz="1100">
              <a:solidFill>
                <a:sysClr val="windowText" lastClr="000000"/>
              </a:solidFill>
            </a:rPr>
            <a:t>歳まで年収</a:t>
          </a:r>
          <a:r>
            <a:rPr kumimoji="1" lang="en-US" altLang="ja-JP" sz="1100">
              <a:solidFill>
                <a:sysClr val="windowText" lastClr="000000"/>
              </a:solidFill>
            </a:rPr>
            <a:t>360</a:t>
          </a:r>
          <a:r>
            <a:rPr kumimoji="1" lang="ja-JP" altLang="en-US" sz="1100">
              <a:solidFill>
                <a:sysClr val="windowText" lastClr="000000"/>
              </a:solidFill>
            </a:rPr>
            <a:t>万円で働く場合、１行目の同色セルに、</a:t>
          </a:r>
          <a:r>
            <a:rPr kumimoji="1" lang="en-US" altLang="ja-JP" sz="1100">
              <a:solidFill>
                <a:sysClr val="windowText" lastClr="000000"/>
              </a:solidFill>
            </a:rPr>
            <a:t>59(</a:t>
          </a:r>
          <a:r>
            <a:rPr kumimoji="1" lang="ja-JP" altLang="en-US" sz="1100">
              <a:solidFill>
                <a:sysClr val="windowText" lastClr="000000"/>
              </a:solidFill>
            </a:rPr>
            <a:t>歳</a:t>
          </a:r>
          <a:r>
            <a:rPr kumimoji="1" lang="en-US" altLang="ja-JP" sz="1100">
              <a:solidFill>
                <a:sysClr val="windowText" lastClr="000000"/>
              </a:solidFill>
            </a:rPr>
            <a:t>)</a:t>
          </a:r>
          <a:r>
            <a:rPr kumimoji="1" lang="ja-JP" altLang="en-US" sz="1100">
              <a:solidFill>
                <a:sysClr val="windowText" lastClr="000000"/>
              </a:solidFill>
            </a:rPr>
            <a:t>・</a:t>
          </a:r>
          <a:r>
            <a:rPr kumimoji="1" lang="en-US" altLang="ja-JP" sz="1100">
              <a:solidFill>
                <a:sysClr val="windowText" lastClr="000000"/>
              </a:solidFill>
            </a:rPr>
            <a:t>7,800,000(</a:t>
          </a:r>
          <a:r>
            <a:rPr kumimoji="1" lang="ja-JP" altLang="en-US" sz="1100">
              <a:solidFill>
                <a:sysClr val="windowText" lastClr="000000"/>
              </a:solidFill>
            </a:rPr>
            <a:t>円</a:t>
          </a:r>
          <a:r>
            <a:rPr kumimoji="1" lang="en-US" altLang="ja-JP" sz="1100">
              <a:solidFill>
                <a:sysClr val="windowText" lastClr="000000"/>
              </a:solidFill>
            </a:rPr>
            <a:t>)</a:t>
          </a:r>
          <a:r>
            <a:rPr kumimoji="1" lang="ja-JP" altLang="en-US" sz="1100">
              <a:solidFill>
                <a:sysClr val="windowText" lastClr="000000"/>
              </a:solidFill>
            </a:rPr>
            <a:t>と入力し、２行目の同色セルに</a:t>
          </a:r>
          <a:r>
            <a:rPr kumimoji="1" lang="en-US" altLang="ja-JP" sz="1100">
              <a:solidFill>
                <a:sysClr val="windowText" lastClr="000000"/>
              </a:solidFill>
            </a:rPr>
            <a:t>64(</a:t>
          </a:r>
          <a:r>
            <a:rPr kumimoji="1" lang="ja-JP" altLang="en-US" sz="1100">
              <a:solidFill>
                <a:sysClr val="windowText" lastClr="000000"/>
              </a:solidFill>
            </a:rPr>
            <a:t>歳</a:t>
          </a:r>
          <a:r>
            <a:rPr kumimoji="1" lang="en-US" altLang="ja-JP" sz="1100">
              <a:solidFill>
                <a:sysClr val="windowText" lastClr="000000"/>
              </a:solidFill>
            </a:rPr>
            <a:t>)</a:t>
          </a:r>
          <a:r>
            <a:rPr kumimoji="1" lang="ja-JP" altLang="en-US" sz="1100">
              <a:solidFill>
                <a:sysClr val="windowText" lastClr="000000"/>
              </a:solidFill>
            </a:rPr>
            <a:t>・</a:t>
          </a:r>
          <a:r>
            <a:rPr kumimoji="1" lang="en-US" altLang="ja-JP" sz="1100">
              <a:solidFill>
                <a:sysClr val="windowText" lastClr="000000"/>
              </a:solidFill>
            </a:rPr>
            <a:t>3,600,000</a:t>
          </a:r>
          <a:r>
            <a:rPr kumimoji="1" lang="ja-JP" altLang="en-US" sz="1100">
              <a:solidFill>
                <a:sysClr val="windowText" lastClr="000000"/>
              </a:solidFill>
            </a:rPr>
            <a:t>円と入力します。</a:t>
          </a:r>
          <a:r>
            <a:rPr kumimoji="1" lang="en-US" altLang="ja-JP" sz="1100">
              <a:solidFill>
                <a:sysClr val="windowText" lastClr="000000"/>
              </a:solidFill>
            </a:rPr>
            <a:t>59</a:t>
          </a:r>
          <a:r>
            <a:rPr kumimoji="1" lang="ja-JP" altLang="en-US" sz="1100">
              <a:solidFill>
                <a:sysClr val="windowText" lastClr="000000"/>
              </a:solidFill>
            </a:rPr>
            <a:t>歳までは、２重入力になりますが、源泉徴収票から入力した数値が優先されます。なお、源泉徴収票からの入力が無い場合は、左側で入力した数値が反映します。</a:t>
          </a:r>
        </a:p>
      </xdr:txBody>
    </xdr:sp>
    <xdr:clientData/>
  </xdr:twoCellAnchor>
  <xdr:twoCellAnchor>
    <xdr:from>
      <xdr:col>1</xdr:col>
      <xdr:colOff>19050</xdr:colOff>
      <xdr:row>4</xdr:row>
      <xdr:rowOff>82550</xdr:rowOff>
    </xdr:from>
    <xdr:to>
      <xdr:col>7</xdr:col>
      <xdr:colOff>485588</xdr:colOff>
      <xdr:row>15</xdr:row>
      <xdr:rowOff>107950</xdr:rowOff>
    </xdr:to>
    <xdr:grpSp>
      <xdr:nvGrpSpPr>
        <xdr:cNvPr id="68" name="グループ化 67">
          <a:extLst>
            <a:ext uri="{FF2B5EF4-FFF2-40B4-BE49-F238E27FC236}">
              <a16:creationId xmlns:a16="http://schemas.microsoft.com/office/drawing/2014/main" id="{918484CF-F3EF-3F07-33A8-0B93CA2AC477}"/>
            </a:ext>
          </a:extLst>
        </xdr:cNvPr>
        <xdr:cNvGrpSpPr/>
      </xdr:nvGrpSpPr>
      <xdr:grpSpPr>
        <a:xfrm>
          <a:off x="168462" y="859491"/>
          <a:ext cx="4142067" cy="2161988"/>
          <a:chOff x="171451" y="793750"/>
          <a:chExt cx="3397249" cy="1911350"/>
        </a:xfrm>
      </xdr:grpSpPr>
      <xdr:grpSp>
        <xdr:nvGrpSpPr>
          <xdr:cNvPr id="37" name="グループ化 36">
            <a:extLst>
              <a:ext uri="{FF2B5EF4-FFF2-40B4-BE49-F238E27FC236}">
                <a16:creationId xmlns:a16="http://schemas.microsoft.com/office/drawing/2014/main" id="{C2F2345E-1D18-34EC-C2FE-E552C37F3A2C}"/>
              </a:ext>
            </a:extLst>
          </xdr:cNvPr>
          <xdr:cNvGrpSpPr/>
        </xdr:nvGrpSpPr>
        <xdr:grpSpPr>
          <a:xfrm>
            <a:off x="171451" y="793750"/>
            <a:ext cx="3397249" cy="1911350"/>
            <a:chOff x="767408" y="1017496"/>
            <a:chExt cx="10809713" cy="4499736"/>
          </a:xfrm>
          <a:solidFill>
            <a:schemeClr val="bg1"/>
          </a:solidFill>
        </xdr:grpSpPr>
        <xdr:pic>
          <xdr:nvPicPr>
            <xdr:cNvPr id="38" name="図 37">
              <a:extLst>
                <a:ext uri="{FF2B5EF4-FFF2-40B4-BE49-F238E27FC236}">
                  <a16:creationId xmlns:a16="http://schemas.microsoft.com/office/drawing/2014/main" id="{B8537665-9878-4BE7-4ACA-F09281AB4DF9}"/>
                </a:ext>
              </a:extLst>
            </xdr:cNvPr>
            <xdr:cNvPicPr/>
          </xdr:nvPicPr>
          <xdr:blipFill>
            <a:blip xmlns:r="http://schemas.openxmlformats.org/officeDocument/2006/relationships" r:embed="rId1"/>
            <a:stretch>
              <a:fillRect/>
            </a:stretch>
          </xdr:blipFill>
          <xdr:spPr>
            <a:xfrm>
              <a:off x="1203106" y="1017496"/>
              <a:ext cx="9911150" cy="3861219"/>
            </a:xfrm>
            <a:prstGeom prst="rect">
              <a:avLst/>
            </a:prstGeom>
            <a:grpFill/>
          </xdr:spPr>
        </xdr:pic>
        <xdr:sp macro="" textlink="">
          <xdr:nvSpPr>
            <xdr:cNvPr id="40" name="角丸四角形 54">
              <a:extLst>
                <a:ext uri="{FF2B5EF4-FFF2-40B4-BE49-F238E27FC236}">
                  <a16:creationId xmlns:a16="http://schemas.microsoft.com/office/drawing/2014/main" id="{E5D3E634-94EB-97FD-9E73-5F216475E57B}"/>
                </a:ext>
              </a:extLst>
            </xdr:cNvPr>
            <xdr:cNvSpPr/>
          </xdr:nvSpPr>
          <xdr:spPr bwMode="auto">
            <a:xfrm>
              <a:off x="1212782" y="3811439"/>
              <a:ext cx="2531843" cy="725804"/>
            </a:xfrm>
            <a:prstGeom prst="roundRect">
              <a:avLst/>
            </a:prstGeom>
            <a:noFill/>
            <a:ln w="25400">
              <a:solidFill>
                <a:srgbClr val="FFC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horz" wrap="square" lIns="91440" tIns="45720" rIns="91440" bIns="45720" numCol="1" rtlCol="0" anchor="t" anchorCtr="0" compatLnSpc="1">
              <a:prstTxWarp prst="textNoShape">
                <a:avLst/>
              </a:prstTxWarp>
            </a:bodyPr>
            <a:lstStyle>
              <a:defPPr>
                <a:defRPr lang="en-US"/>
              </a:defPPr>
              <a:lvl1pPr algn="l" rtl="0" fontAlgn="base">
                <a:spcBef>
                  <a:spcPct val="0"/>
                </a:spcBef>
                <a:spcAft>
                  <a:spcPct val="0"/>
                </a:spcAft>
                <a:defRPr kumimoji="1" sz="1600" b="1" kern="1200">
                  <a:solidFill>
                    <a:schemeClr val="dk1"/>
                  </a:solidFill>
                  <a:latin typeface="+mn-lt"/>
                  <a:ea typeface="+mn-ea"/>
                  <a:cs typeface="+mn-cs"/>
                </a:defRPr>
              </a:lvl1pPr>
              <a:lvl2pPr marL="457200" algn="l" rtl="0" fontAlgn="base">
                <a:spcBef>
                  <a:spcPct val="0"/>
                </a:spcBef>
                <a:spcAft>
                  <a:spcPct val="0"/>
                </a:spcAft>
                <a:defRPr kumimoji="1" sz="1600" b="1" kern="1200">
                  <a:solidFill>
                    <a:schemeClr val="dk1"/>
                  </a:solidFill>
                  <a:latin typeface="+mn-lt"/>
                  <a:ea typeface="+mn-ea"/>
                  <a:cs typeface="+mn-cs"/>
                </a:defRPr>
              </a:lvl2pPr>
              <a:lvl3pPr marL="914400" algn="l" rtl="0" fontAlgn="base">
                <a:spcBef>
                  <a:spcPct val="0"/>
                </a:spcBef>
                <a:spcAft>
                  <a:spcPct val="0"/>
                </a:spcAft>
                <a:defRPr kumimoji="1" sz="1600" b="1" kern="1200">
                  <a:solidFill>
                    <a:schemeClr val="dk1"/>
                  </a:solidFill>
                  <a:latin typeface="+mn-lt"/>
                  <a:ea typeface="+mn-ea"/>
                  <a:cs typeface="+mn-cs"/>
                </a:defRPr>
              </a:lvl3pPr>
              <a:lvl4pPr marL="1371600" algn="l" rtl="0" fontAlgn="base">
                <a:spcBef>
                  <a:spcPct val="0"/>
                </a:spcBef>
                <a:spcAft>
                  <a:spcPct val="0"/>
                </a:spcAft>
                <a:defRPr kumimoji="1" sz="1600" b="1" kern="1200">
                  <a:solidFill>
                    <a:schemeClr val="dk1"/>
                  </a:solidFill>
                  <a:latin typeface="+mn-lt"/>
                  <a:ea typeface="+mn-ea"/>
                  <a:cs typeface="+mn-cs"/>
                </a:defRPr>
              </a:lvl4pPr>
              <a:lvl5pPr marL="1828800" algn="l" rtl="0" fontAlgn="base">
                <a:spcBef>
                  <a:spcPct val="0"/>
                </a:spcBef>
                <a:spcAft>
                  <a:spcPct val="0"/>
                </a:spcAft>
                <a:defRPr kumimoji="1" sz="1600" b="1" kern="1200">
                  <a:solidFill>
                    <a:schemeClr val="dk1"/>
                  </a:solidFill>
                  <a:latin typeface="+mn-lt"/>
                  <a:ea typeface="+mn-ea"/>
                  <a:cs typeface="+mn-cs"/>
                </a:defRPr>
              </a:lvl5pPr>
              <a:lvl6pPr marL="2286000" algn="l" defTabSz="914400" rtl="0" eaLnBrk="1" latinLnBrk="0" hangingPunct="1">
                <a:defRPr kumimoji="1" sz="1600" b="1" kern="1200">
                  <a:solidFill>
                    <a:schemeClr val="dk1"/>
                  </a:solidFill>
                  <a:latin typeface="+mn-lt"/>
                  <a:ea typeface="+mn-ea"/>
                  <a:cs typeface="+mn-cs"/>
                </a:defRPr>
              </a:lvl6pPr>
              <a:lvl7pPr marL="2743200" algn="l" defTabSz="914400" rtl="0" eaLnBrk="1" latinLnBrk="0" hangingPunct="1">
                <a:defRPr kumimoji="1" sz="1600" b="1" kern="1200">
                  <a:solidFill>
                    <a:schemeClr val="dk1"/>
                  </a:solidFill>
                  <a:latin typeface="+mn-lt"/>
                  <a:ea typeface="+mn-ea"/>
                  <a:cs typeface="+mn-cs"/>
                </a:defRPr>
              </a:lvl7pPr>
              <a:lvl8pPr marL="3200400" algn="l" defTabSz="914400" rtl="0" eaLnBrk="1" latinLnBrk="0" hangingPunct="1">
                <a:defRPr kumimoji="1" sz="1600" b="1" kern="1200">
                  <a:solidFill>
                    <a:schemeClr val="dk1"/>
                  </a:solidFill>
                  <a:latin typeface="+mn-lt"/>
                  <a:ea typeface="+mn-ea"/>
                  <a:cs typeface="+mn-cs"/>
                </a:defRPr>
              </a:lvl8pPr>
              <a:lvl9pPr marL="3657600" algn="l" defTabSz="914400" rtl="0" eaLnBrk="1" latinLnBrk="0" hangingPunct="1">
                <a:defRPr kumimoji="1" sz="1600" b="1" kern="1200">
                  <a:solidFill>
                    <a:schemeClr val="dk1"/>
                  </a:solidFill>
                  <a:latin typeface="+mn-lt"/>
                  <a:ea typeface="+mn-ea"/>
                  <a:cs typeface="+mn-cs"/>
                </a:defRPr>
              </a:lvl9pPr>
            </a:lstStyle>
            <a:p>
              <a:pPr marL="0" marR="0" lvl="0" indent="0" algn="l" defTabSz="914400" rtl="0" eaLnBrk="1" fontAlgn="base" latinLnBrk="0" hangingPunct="1">
                <a:lnSpc>
                  <a:spcPct val="100000"/>
                </a:lnSpc>
                <a:spcBef>
                  <a:spcPct val="0"/>
                </a:spcBef>
                <a:spcAft>
                  <a:spcPct val="0"/>
                </a:spcAft>
                <a:buClrTx/>
                <a:buSzTx/>
                <a:buFontTx/>
                <a:buNone/>
                <a:tabLst/>
                <a:defRPr/>
              </a:pPr>
              <a:endParaRPr kumimoji="1" lang="ja-JP" altLang="en-US" sz="2000" b="0" i="0" u="none" strike="noStrike" kern="1200" cap="none" spc="0" normalizeH="0" baseline="0">
                <a:ln>
                  <a:noFill/>
                </a:ln>
                <a:solidFill>
                  <a:prstClr val="black"/>
                </a:solidFill>
                <a:effectLst/>
                <a:uLnTx/>
                <a:uFillTx/>
                <a:latin typeface="Times New Roman" pitchFamily="18" charset="0"/>
                <a:ea typeface="ＭＳ Ｐゴシック" pitchFamily="50" charset="-128"/>
                <a:cs typeface="+mn-cs"/>
              </a:endParaRPr>
            </a:p>
          </xdr:txBody>
        </xdr:sp>
        <xdr:sp macro="" textlink="">
          <xdr:nvSpPr>
            <xdr:cNvPr id="41" name="正方形/長方形 40">
              <a:extLst>
                <a:ext uri="{FF2B5EF4-FFF2-40B4-BE49-F238E27FC236}">
                  <a16:creationId xmlns:a16="http://schemas.microsoft.com/office/drawing/2014/main" id="{50BE12AA-D0DC-87BD-0626-7DCD68DF8A67}"/>
                </a:ext>
              </a:extLst>
            </xdr:cNvPr>
            <xdr:cNvSpPr/>
          </xdr:nvSpPr>
          <xdr:spPr>
            <a:xfrm>
              <a:off x="2033423" y="3904328"/>
              <a:ext cx="543738" cy="812740"/>
            </a:xfrm>
            <a:prstGeom prst="rect">
              <a:avLst/>
            </a:prstGeom>
            <a:noFill/>
          </xdr:spPr>
          <xdr:txBody>
            <a:bodyPr wrap="square">
              <a:spAutoFit/>
            </a:bodyPr>
            <a:lstStyle>
              <a:defPPr>
                <a:defRPr lang="en-US"/>
              </a:defPPr>
              <a:lvl1pPr algn="l" rtl="0" fontAlgn="base">
                <a:spcBef>
                  <a:spcPct val="0"/>
                </a:spcBef>
                <a:spcAft>
                  <a:spcPct val="0"/>
                </a:spcAft>
                <a:defRPr kumimoji="1" sz="1600" b="1" kern="1200">
                  <a:solidFill>
                    <a:schemeClr val="tx1"/>
                  </a:solidFill>
                  <a:latin typeface="Arial" pitchFamily="34" charset="0"/>
                  <a:ea typeface="ＭＳ Ｐゴシック" pitchFamily="50" charset="-128"/>
                  <a:cs typeface="+mn-cs"/>
                </a:defRPr>
              </a:lvl1pPr>
              <a:lvl2pPr marL="457200" algn="l" rtl="0" fontAlgn="base">
                <a:spcBef>
                  <a:spcPct val="0"/>
                </a:spcBef>
                <a:spcAft>
                  <a:spcPct val="0"/>
                </a:spcAft>
                <a:defRPr kumimoji="1" sz="1600" b="1" kern="1200">
                  <a:solidFill>
                    <a:schemeClr val="tx1"/>
                  </a:solidFill>
                  <a:latin typeface="Arial" pitchFamily="34" charset="0"/>
                  <a:ea typeface="ＭＳ Ｐゴシック" pitchFamily="50" charset="-128"/>
                  <a:cs typeface="+mn-cs"/>
                </a:defRPr>
              </a:lvl2pPr>
              <a:lvl3pPr marL="914400" algn="l" rtl="0" fontAlgn="base">
                <a:spcBef>
                  <a:spcPct val="0"/>
                </a:spcBef>
                <a:spcAft>
                  <a:spcPct val="0"/>
                </a:spcAft>
                <a:defRPr kumimoji="1" sz="1600" b="1" kern="1200">
                  <a:solidFill>
                    <a:schemeClr val="tx1"/>
                  </a:solidFill>
                  <a:latin typeface="Arial" pitchFamily="34" charset="0"/>
                  <a:ea typeface="ＭＳ Ｐゴシック" pitchFamily="50" charset="-128"/>
                  <a:cs typeface="+mn-cs"/>
                </a:defRPr>
              </a:lvl3pPr>
              <a:lvl4pPr marL="1371600" algn="l" rtl="0" fontAlgn="base">
                <a:spcBef>
                  <a:spcPct val="0"/>
                </a:spcBef>
                <a:spcAft>
                  <a:spcPct val="0"/>
                </a:spcAft>
                <a:defRPr kumimoji="1" sz="1600" b="1" kern="1200">
                  <a:solidFill>
                    <a:schemeClr val="tx1"/>
                  </a:solidFill>
                  <a:latin typeface="Arial" pitchFamily="34" charset="0"/>
                  <a:ea typeface="ＭＳ Ｐゴシック" pitchFamily="50" charset="-128"/>
                  <a:cs typeface="+mn-cs"/>
                </a:defRPr>
              </a:lvl4pPr>
              <a:lvl5pPr marL="1828800" algn="l" rtl="0" fontAlgn="base">
                <a:spcBef>
                  <a:spcPct val="0"/>
                </a:spcBef>
                <a:spcAft>
                  <a:spcPct val="0"/>
                </a:spcAft>
                <a:defRPr kumimoji="1" sz="1600" b="1" kern="1200">
                  <a:solidFill>
                    <a:schemeClr val="tx1"/>
                  </a:solidFill>
                  <a:latin typeface="Arial" pitchFamily="34" charset="0"/>
                  <a:ea typeface="ＭＳ Ｐゴシック" pitchFamily="50" charset="-128"/>
                  <a:cs typeface="+mn-cs"/>
                </a:defRPr>
              </a:lvl5pPr>
              <a:lvl6pPr marL="2286000" algn="l" defTabSz="914400" rtl="0" eaLnBrk="1" latinLnBrk="0" hangingPunct="1">
                <a:defRPr kumimoji="1" sz="1600" b="1" kern="1200">
                  <a:solidFill>
                    <a:schemeClr val="tx1"/>
                  </a:solidFill>
                  <a:latin typeface="Arial" pitchFamily="34" charset="0"/>
                  <a:ea typeface="ＭＳ Ｐゴシック" pitchFamily="50" charset="-128"/>
                  <a:cs typeface="+mn-cs"/>
                </a:defRPr>
              </a:lvl6pPr>
              <a:lvl7pPr marL="2743200" algn="l" defTabSz="914400" rtl="0" eaLnBrk="1" latinLnBrk="0" hangingPunct="1">
                <a:defRPr kumimoji="1" sz="1600" b="1" kern="1200">
                  <a:solidFill>
                    <a:schemeClr val="tx1"/>
                  </a:solidFill>
                  <a:latin typeface="Arial" pitchFamily="34" charset="0"/>
                  <a:ea typeface="ＭＳ Ｐゴシック" pitchFamily="50" charset="-128"/>
                  <a:cs typeface="+mn-cs"/>
                </a:defRPr>
              </a:lvl7pPr>
              <a:lvl8pPr marL="3200400" algn="l" defTabSz="914400" rtl="0" eaLnBrk="1" latinLnBrk="0" hangingPunct="1">
                <a:defRPr kumimoji="1" sz="1600" b="1" kern="1200">
                  <a:solidFill>
                    <a:schemeClr val="tx1"/>
                  </a:solidFill>
                  <a:latin typeface="Arial" pitchFamily="34" charset="0"/>
                  <a:ea typeface="ＭＳ Ｐゴシック" pitchFamily="50" charset="-128"/>
                  <a:cs typeface="+mn-cs"/>
                </a:defRPr>
              </a:lvl8pPr>
              <a:lvl9pPr marL="3657600" algn="l" defTabSz="914400" rtl="0" eaLnBrk="1" latinLnBrk="0" hangingPunct="1">
                <a:defRPr kumimoji="1" sz="1600" b="1" kern="1200">
                  <a:solidFill>
                    <a:schemeClr val="tx1"/>
                  </a:solidFill>
                  <a:latin typeface="Arial" pitchFamily="34" charset="0"/>
                  <a:ea typeface="ＭＳ Ｐゴシック" pitchFamily="50" charset="-128"/>
                  <a:cs typeface="+mn-cs"/>
                </a:defRPr>
              </a:lvl9pPr>
            </a:lstStyle>
            <a:p>
              <a:pPr marL="0" marR="0" lvl="0" indent="0" algn="l" defTabSz="914400" rtl="0" eaLnBrk="0" fontAlgn="base" latinLnBrk="0" hangingPunct="0">
                <a:lnSpc>
                  <a:spcPct val="100000"/>
                </a:lnSpc>
                <a:spcBef>
                  <a:spcPct val="0"/>
                </a:spcBef>
                <a:spcAft>
                  <a:spcPct val="0"/>
                </a:spcAft>
                <a:buClrTx/>
                <a:buSzTx/>
                <a:buFontTx/>
                <a:buNone/>
                <a:tabLst/>
                <a:defRPr/>
              </a:pPr>
              <a:r>
                <a:rPr kumimoji="1" lang="ja-JP" altLang="en-US" sz="1400" b="0" i="0" u="none" strike="noStrike" kern="1200" cap="none" spc="0" normalizeH="0" baseline="0">
                  <a:ln>
                    <a:noFill/>
                  </a:ln>
                  <a:solidFill>
                    <a:srgbClr val="FFC000"/>
                  </a:solidFill>
                  <a:effectLst/>
                  <a:uLnTx/>
                  <a:uFillTx/>
                  <a:latin typeface="Arial" panose="020B0604020202020204" pitchFamily="34" charset="0"/>
                  <a:ea typeface="HG創英角ｺﾞｼｯｸUB" panose="020B0909000000000000" pitchFamily="49" charset="-128"/>
                  <a:cs typeface="+mn-cs"/>
                </a:rPr>
                <a:t>③</a:t>
              </a:r>
            </a:p>
          </xdr:txBody>
        </xdr:sp>
        <xdr:sp macro="" textlink="">
          <xdr:nvSpPr>
            <xdr:cNvPr id="42" name="角丸四角形 55">
              <a:extLst>
                <a:ext uri="{FF2B5EF4-FFF2-40B4-BE49-F238E27FC236}">
                  <a16:creationId xmlns:a16="http://schemas.microsoft.com/office/drawing/2014/main" id="{20C067C5-59F1-D27F-FCAB-00483AAA2B3D}"/>
                </a:ext>
              </a:extLst>
            </xdr:cNvPr>
            <xdr:cNvSpPr/>
          </xdr:nvSpPr>
          <xdr:spPr bwMode="auto">
            <a:xfrm>
              <a:off x="3091957" y="1958885"/>
              <a:ext cx="1915107" cy="623589"/>
            </a:xfrm>
            <a:prstGeom prst="roundRect">
              <a:avLst/>
            </a:prstGeom>
            <a:noFill/>
            <a:ln w="25400">
              <a:solidFill>
                <a:srgbClr val="FF66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horz" wrap="square" lIns="91440" tIns="45720" rIns="91440" bIns="45720" numCol="1" rtlCol="0" anchor="t" anchorCtr="0" compatLnSpc="1">
              <a:prstTxWarp prst="textNoShape">
                <a:avLst/>
              </a:prstTxWarp>
            </a:bodyPr>
            <a:lstStyle>
              <a:defPPr>
                <a:defRPr lang="en-US"/>
              </a:defPPr>
              <a:lvl1pPr algn="l" rtl="0" fontAlgn="base">
                <a:spcBef>
                  <a:spcPct val="0"/>
                </a:spcBef>
                <a:spcAft>
                  <a:spcPct val="0"/>
                </a:spcAft>
                <a:defRPr kumimoji="1" sz="1600" b="1" kern="1200">
                  <a:solidFill>
                    <a:schemeClr val="dk1"/>
                  </a:solidFill>
                  <a:latin typeface="+mn-lt"/>
                  <a:ea typeface="+mn-ea"/>
                  <a:cs typeface="+mn-cs"/>
                </a:defRPr>
              </a:lvl1pPr>
              <a:lvl2pPr marL="457200" algn="l" rtl="0" fontAlgn="base">
                <a:spcBef>
                  <a:spcPct val="0"/>
                </a:spcBef>
                <a:spcAft>
                  <a:spcPct val="0"/>
                </a:spcAft>
                <a:defRPr kumimoji="1" sz="1600" b="1" kern="1200">
                  <a:solidFill>
                    <a:schemeClr val="dk1"/>
                  </a:solidFill>
                  <a:latin typeface="+mn-lt"/>
                  <a:ea typeface="+mn-ea"/>
                  <a:cs typeface="+mn-cs"/>
                </a:defRPr>
              </a:lvl2pPr>
              <a:lvl3pPr marL="914400" algn="l" rtl="0" fontAlgn="base">
                <a:spcBef>
                  <a:spcPct val="0"/>
                </a:spcBef>
                <a:spcAft>
                  <a:spcPct val="0"/>
                </a:spcAft>
                <a:defRPr kumimoji="1" sz="1600" b="1" kern="1200">
                  <a:solidFill>
                    <a:schemeClr val="dk1"/>
                  </a:solidFill>
                  <a:latin typeface="+mn-lt"/>
                  <a:ea typeface="+mn-ea"/>
                  <a:cs typeface="+mn-cs"/>
                </a:defRPr>
              </a:lvl3pPr>
              <a:lvl4pPr marL="1371600" algn="l" rtl="0" fontAlgn="base">
                <a:spcBef>
                  <a:spcPct val="0"/>
                </a:spcBef>
                <a:spcAft>
                  <a:spcPct val="0"/>
                </a:spcAft>
                <a:defRPr kumimoji="1" sz="1600" b="1" kern="1200">
                  <a:solidFill>
                    <a:schemeClr val="dk1"/>
                  </a:solidFill>
                  <a:latin typeface="+mn-lt"/>
                  <a:ea typeface="+mn-ea"/>
                  <a:cs typeface="+mn-cs"/>
                </a:defRPr>
              </a:lvl4pPr>
              <a:lvl5pPr marL="1828800" algn="l" rtl="0" fontAlgn="base">
                <a:spcBef>
                  <a:spcPct val="0"/>
                </a:spcBef>
                <a:spcAft>
                  <a:spcPct val="0"/>
                </a:spcAft>
                <a:defRPr kumimoji="1" sz="1600" b="1" kern="1200">
                  <a:solidFill>
                    <a:schemeClr val="dk1"/>
                  </a:solidFill>
                  <a:latin typeface="+mn-lt"/>
                  <a:ea typeface="+mn-ea"/>
                  <a:cs typeface="+mn-cs"/>
                </a:defRPr>
              </a:lvl5pPr>
              <a:lvl6pPr marL="2286000" algn="l" defTabSz="914400" rtl="0" eaLnBrk="1" latinLnBrk="0" hangingPunct="1">
                <a:defRPr kumimoji="1" sz="1600" b="1" kern="1200">
                  <a:solidFill>
                    <a:schemeClr val="dk1"/>
                  </a:solidFill>
                  <a:latin typeface="+mn-lt"/>
                  <a:ea typeface="+mn-ea"/>
                  <a:cs typeface="+mn-cs"/>
                </a:defRPr>
              </a:lvl6pPr>
              <a:lvl7pPr marL="2743200" algn="l" defTabSz="914400" rtl="0" eaLnBrk="1" latinLnBrk="0" hangingPunct="1">
                <a:defRPr kumimoji="1" sz="1600" b="1" kern="1200">
                  <a:solidFill>
                    <a:schemeClr val="dk1"/>
                  </a:solidFill>
                  <a:latin typeface="+mn-lt"/>
                  <a:ea typeface="+mn-ea"/>
                  <a:cs typeface="+mn-cs"/>
                </a:defRPr>
              </a:lvl7pPr>
              <a:lvl8pPr marL="3200400" algn="l" defTabSz="914400" rtl="0" eaLnBrk="1" latinLnBrk="0" hangingPunct="1">
                <a:defRPr kumimoji="1" sz="1600" b="1" kern="1200">
                  <a:solidFill>
                    <a:schemeClr val="dk1"/>
                  </a:solidFill>
                  <a:latin typeface="+mn-lt"/>
                  <a:ea typeface="+mn-ea"/>
                  <a:cs typeface="+mn-cs"/>
                </a:defRPr>
              </a:lvl8pPr>
              <a:lvl9pPr marL="3657600" algn="l" defTabSz="914400" rtl="0" eaLnBrk="1" latinLnBrk="0" hangingPunct="1">
                <a:defRPr kumimoji="1" sz="1600" b="1" kern="1200">
                  <a:solidFill>
                    <a:schemeClr val="dk1"/>
                  </a:solidFill>
                  <a:latin typeface="+mn-lt"/>
                  <a:ea typeface="+mn-ea"/>
                  <a:cs typeface="+mn-cs"/>
                </a:defRPr>
              </a:lvl9pPr>
            </a:lstStyle>
            <a:p>
              <a:pPr marL="0" marR="0" lvl="0" indent="0" algn="l" defTabSz="914400" rtl="0" eaLnBrk="1" fontAlgn="base" latinLnBrk="0" hangingPunct="1">
                <a:lnSpc>
                  <a:spcPct val="100000"/>
                </a:lnSpc>
                <a:spcBef>
                  <a:spcPct val="0"/>
                </a:spcBef>
                <a:spcAft>
                  <a:spcPct val="0"/>
                </a:spcAft>
                <a:buClrTx/>
                <a:buSzTx/>
                <a:buFontTx/>
                <a:buNone/>
                <a:tabLst/>
                <a:defRPr/>
              </a:pPr>
              <a:endParaRPr kumimoji="1" lang="ja-JP" altLang="en-US" sz="2000" b="0" i="0" u="none" strike="noStrike" kern="1200" cap="none" spc="0" normalizeH="0" baseline="0">
                <a:ln>
                  <a:noFill/>
                </a:ln>
                <a:solidFill>
                  <a:prstClr val="black"/>
                </a:solidFill>
                <a:effectLst/>
                <a:uLnTx/>
                <a:uFillTx/>
                <a:latin typeface="Times New Roman" pitchFamily="18" charset="0"/>
                <a:ea typeface="ＭＳ Ｐゴシック" pitchFamily="50" charset="-128"/>
                <a:cs typeface="+mn-cs"/>
              </a:endParaRPr>
            </a:p>
          </xdr:txBody>
        </xdr:sp>
        <xdr:sp macro="" textlink="">
          <xdr:nvSpPr>
            <xdr:cNvPr id="43" name="角丸四角形 15">
              <a:extLst>
                <a:ext uri="{FF2B5EF4-FFF2-40B4-BE49-F238E27FC236}">
                  <a16:creationId xmlns:a16="http://schemas.microsoft.com/office/drawing/2014/main" id="{64255790-EC74-BB50-F1AF-6383143072C3}"/>
                </a:ext>
              </a:extLst>
            </xdr:cNvPr>
            <xdr:cNvSpPr/>
          </xdr:nvSpPr>
          <xdr:spPr bwMode="auto">
            <a:xfrm>
              <a:off x="9122888" y="1958885"/>
              <a:ext cx="1991368" cy="612297"/>
            </a:xfrm>
            <a:prstGeom prst="roundRect">
              <a:avLst/>
            </a:prstGeom>
            <a:noFill/>
            <a:ln w="25400">
              <a:solidFill>
                <a:srgbClr val="0070C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horz" wrap="square" lIns="91440" tIns="45720" rIns="91440" bIns="45720" numCol="1" rtlCol="0" anchor="t" anchorCtr="0" compatLnSpc="1">
              <a:prstTxWarp prst="textNoShape">
                <a:avLst/>
              </a:prstTxWarp>
            </a:bodyPr>
            <a:lstStyle>
              <a:defPPr>
                <a:defRPr lang="en-US"/>
              </a:defPPr>
              <a:lvl1pPr algn="l" rtl="0" fontAlgn="base">
                <a:spcBef>
                  <a:spcPct val="0"/>
                </a:spcBef>
                <a:spcAft>
                  <a:spcPct val="0"/>
                </a:spcAft>
                <a:defRPr kumimoji="1" sz="1600" b="1" kern="1200">
                  <a:solidFill>
                    <a:schemeClr val="dk1"/>
                  </a:solidFill>
                  <a:latin typeface="+mn-lt"/>
                  <a:ea typeface="+mn-ea"/>
                  <a:cs typeface="+mn-cs"/>
                </a:defRPr>
              </a:lvl1pPr>
              <a:lvl2pPr marL="457200" algn="l" rtl="0" fontAlgn="base">
                <a:spcBef>
                  <a:spcPct val="0"/>
                </a:spcBef>
                <a:spcAft>
                  <a:spcPct val="0"/>
                </a:spcAft>
                <a:defRPr kumimoji="1" sz="1600" b="1" kern="1200">
                  <a:solidFill>
                    <a:schemeClr val="dk1"/>
                  </a:solidFill>
                  <a:latin typeface="+mn-lt"/>
                  <a:ea typeface="+mn-ea"/>
                  <a:cs typeface="+mn-cs"/>
                </a:defRPr>
              </a:lvl2pPr>
              <a:lvl3pPr marL="914400" algn="l" rtl="0" fontAlgn="base">
                <a:spcBef>
                  <a:spcPct val="0"/>
                </a:spcBef>
                <a:spcAft>
                  <a:spcPct val="0"/>
                </a:spcAft>
                <a:defRPr kumimoji="1" sz="1600" b="1" kern="1200">
                  <a:solidFill>
                    <a:schemeClr val="dk1"/>
                  </a:solidFill>
                  <a:latin typeface="+mn-lt"/>
                  <a:ea typeface="+mn-ea"/>
                  <a:cs typeface="+mn-cs"/>
                </a:defRPr>
              </a:lvl3pPr>
              <a:lvl4pPr marL="1371600" algn="l" rtl="0" fontAlgn="base">
                <a:spcBef>
                  <a:spcPct val="0"/>
                </a:spcBef>
                <a:spcAft>
                  <a:spcPct val="0"/>
                </a:spcAft>
                <a:defRPr kumimoji="1" sz="1600" b="1" kern="1200">
                  <a:solidFill>
                    <a:schemeClr val="dk1"/>
                  </a:solidFill>
                  <a:latin typeface="+mn-lt"/>
                  <a:ea typeface="+mn-ea"/>
                  <a:cs typeface="+mn-cs"/>
                </a:defRPr>
              </a:lvl4pPr>
              <a:lvl5pPr marL="1828800" algn="l" rtl="0" fontAlgn="base">
                <a:spcBef>
                  <a:spcPct val="0"/>
                </a:spcBef>
                <a:spcAft>
                  <a:spcPct val="0"/>
                </a:spcAft>
                <a:defRPr kumimoji="1" sz="1600" b="1" kern="1200">
                  <a:solidFill>
                    <a:schemeClr val="dk1"/>
                  </a:solidFill>
                  <a:latin typeface="+mn-lt"/>
                  <a:ea typeface="+mn-ea"/>
                  <a:cs typeface="+mn-cs"/>
                </a:defRPr>
              </a:lvl5pPr>
              <a:lvl6pPr marL="2286000" algn="l" defTabSz="914400" rtl="0" eaLnBrk="1" latinLnBrk="0" hangingPunct="1">
                <a:defRPr kumimoji="1" sz="1600" b="1" kern="1200">
                  <a:solidFill>
                    <a:schemeClr val="dk1"/>
                  </a:solidFill>
                  <a:latin typeface="+mn-lt"/>
                  <a:ea typeface="+mn-ea"/>
                  <a:cs typeface="+mn-cs"/>
                </a:defRPr>
              </a:lvl6pPr>
              <a:lvl7pPr marL="2743200" algn="l" defTabSz="914400" rtl="0" eaLnBrk="1" latinLnBrk="0" hangingPunct="1">
                <a:defRPr kumimoji="1" sz="1600" b="1" kern="1200">
                  <a:solidFill>
                    <a:schemeClr val="dk1"/>
                  </a:solidFill>
                  <a:latin typeface="+mn-lt"/>
                  <a:ea typeface="+mn-ea"/>
                  <a:cs typeface="+mn-cs"/>
                </a:defRPr>
              </a:lvl7pPr>
              <a:lvl8pPr marL="3200400" algn="l" defTabSz="914400" rtl="0" eaLnBrk="1" latinLnBrk="0" hangingPunct="1">
                <a:defRPr kumimoji="1" sz="1600" b="1" kern="1200">
                  <a:solidFill>
                    <a:schemeClr val="dk1"/>
                  </a:solidFill>
                  <a:latin typeface="+mn-lt"/>
                  <a:ea typeface="+mn-ea"/>
                  <a:cs typeface="+mn-cs"/>
                </a:defRPr>
              </a:lvl8pPr>
              <a:lvl9pPr marL="3657600" algn="l" defTabSz="914400" rtl="0" eaLnBrk="1" latinLnBrk="0" hangingPunct="1">
                <a:defRPr kumimoji="1" sz="1600" b="1" kern="1200">
                  <a:solidFill>
                    <a:schemeClr val="dk1"/>
                  </a:solidFill>
                  <a:latin typeface="+mn-lt"/>
                  <a:ea typeface="+mn-ea"/>
                  <a:cs typeface="+mn-cs"/>
                </a:defRPr>
              </a:lvl9pPr>
            </a:lstStyle>
            <a:p>
              <a:pPr marL="0" marR="0" lvl="0" indent="0" algn="l" defTabSz="914400" rtl="0" eaLnBrk="1" fontAlgn="base" latinLnBrk="0" hangingPunct="1">
                <a:lnSpc>
                  <a:spcPct val="100000"/>
                </a:lnSpc>
                <a:spcBef>
                  <a:spcPct val="0"/>
                </a:spcBef>
                <a:spcAft>
                  <a:spcPct val="0"/>
                </a:spcAft>
                <a:buClrTx/>
                <a:buSzTx/>
                <a:buFontTx/>
                <a:buNone/>
                <a:tabLst/>
                <a:defRPr/>
              </a:pPr>
              <a:endParaRPr kumimoji="1" lang="ja-JP" altLang="en-US" sz="2000" b="0" i="0" u="none" strike="noStrike" kern="1200" cap="none" spc="0" normalizeH="0" baseline="0">
                <a:ln>
                  <a:noFill/>
                </a:ln>
                <a:solidFill>
                  <a:prstClr val="black"/>
                </a:solidFill>
                <a:effectLst/>
                <a:uLnTx/>
                <a:uFillTx/>
                <a:latin typeface="Times New Roman" pitchFamily="18" charset="0"/>
                <a:ea typeface="ＭＳ Ｐゴシック" pitchFamily="50" charset="-128"/>
                <a:cs typeface="+mn-cs"/>
              </a:endParaRPr>
            </a:p>
          </xdr:txBody>
        </xdr:sp>
        <xdr:sp macro="" textlink="">
          <xdr:nvSpPr>
            <xdr:cNvPr id="44" name="角丸四角形 55">
              <a:extLst>
                <a:ext uri="{FF2B5EF4-FFF2-40B4-BE49-F238E27FC236}">
                  <a16:creationId xmlns:a16="http://schemas.microsoft.com/office/drawing/2014/main" id="{EA1984C8-99AC-732B-61C4-431CE75C2E4A}"/>
                </a:ext>
              </a:extLst>
            </xdr:cNvPr>
            <xdr:cNvSpPr/>
          </xdr:nvSpPr>
          <xdr:spPr bwMode="auto">
            <a:xfrm>
              <a:off x="5088516" y="1970177"/>
              <a:ext cx="1958241" cy="612296"/>
            </a:xfrm>
            <a:prstGeom prst="roundRect">
              <a:avLst/>
            </a:prstGeom>
            <a:noFill/>
            <a:ln w="25400">
              <a:solidFill>
                <a:srgbClr val="00B05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horz" wrap="square" lIns="91440" tIns="45720" rIns="91440" bIns="45720" numCol="1" rtlCol="0" anchor="t" anchorCtr="0" compatLnSpc="1">
              <a:prstTxWarp prst="textNoShape">
                <a:avLst/>
              </a:prstTxWarp>
            </a:bodyPr>
            <a:lstStyle>
              <a:defPPr>
                <a:defRPr lang="en-US"/>
              </a:defPPr>
              <a:lvl1pPr algn="l" rtl="0" fontAlgn="base">
                <a:spcBef>
                  <a:spcPct val="0"/>
                </a:spcBef>
                <a:spcAft>
                  <a:spcPct val="0"/>
                </a:spcAft>
                <a:defRPr kumimoji="1" sz="1600" b="1" kern="1200">
                  <a:solidFill>
                    <a:schemeClr val="dk1"/>
                  </a:solidFill>
                  <a:latin typeface="+mn-lt"/>
                  <a:ea typeface="+mn-ea"/>
                  <a:cs typeface="+mn-cs"/>
                </a:defRPr>
              </a:lvl1pPr>
              <a:lvl2pPr marL="457200" algn="l" rtl="0" fontAlgn="base">
                <a:spcBef>
                  <a:spcPct val="0"/>
                </a:spcBef>
                <a:spcAft>
                  <a:spcPct val="0"/>
                </a:spcAft>
                <a:defRPr kumimoji="1" sz="1600" b="1" kern="1200">
                  <a:solidFill>
                    <a:schemeClr val="dk1"/>
                  </a:solidFill>
                  <a:latin typeface="+mn-lt"/>
                  <a:ea typeface="+mn-ea"/>
                  <a:cs typeface="+mn-cs"/>
                </a:defRPr>
              </a:lvl2pPr>
              <a:lvl3pPr marL="914400" algn="l" rtl="0" fontAlgn="base">
                <a:spcBef>
                  <a:spcPct val="0"/>
                </a:spcBef>
                <a:spcAft>
                  <a:spcPct val="0"/>
                </a:spcAft>
                <a:defRPr kumimoji="1" sz="1600" b="1" kern="1200">
                  <a:solidFill>
                    <a:schemeClr val="dk1"/>
                  </a:solidFill>
                  <a:latin typeface="+mn-lt"/>
                  <a:ea typeface="+mn-ea"/>
                  <a:cs typeface="+mn-cs"/>
                </a:defRPr>
              </a:lvl3pPr>
              <a:lvl4pPr marL="1371600" algn="l" rtl="0" fontAlgn="base">
                <a:spcBef>
                  <a:spcPct val="0"/>
                </a:spcBef>
                <a:spcAft>
                  <a:spcPct val="0"/>
                </a:spcAft>
                <a:defRPr kumimoji="1" sz="1600" b="1" kern="1200">
                  <a:solidFill>
                    <a:schemeClr val="dk1"/>
                  </a:solidFill>
                  <a:latin typeface="+mn-lt"/>
                  <a:ea typeface="+mn-ea"/>
                  <a:cs typeface="+mn-cs"/>
                </a:defRPr>
              </a:lvl4pPr>
              <a:lvl5pPr marL="1828800" algn="l" rtl="0" fontAlgn="base">
                <a:spcBef>
                  <a:spcPct val="0"/>
                </a:spcBef>
                <a:spcAft>
                  <a:spcPct val="0"/>
                </a:spcAft>
                <a:defRPr kumimoji="1" sz="1600" b="1" kern="1200">
                  <a:solidFill>
                    <a:schemeClr val="dk1"/>
                  </a:solidFill>
                  <a:latin typeface="+mn-lt"/>
                  <a:ea typeface="+mn-ea"/>
                  <a:cs typeface="+mn-cs"/>
                </a:defRPr>
              </a:lvl5pPr>
              <a:lvl6pPr marL="2286000" algn="l" defTabSz="914400" rtl="0" eaLnBrk="1" latinLnBrk="0" hangingPunct="1">
                <a:defRPr kumimoji="1" sz="1600" b="1" kern="1200">
                  <a:solidFill>
                    <a:schemeClr val="dk1"/>
                  </a:solidFill>
                  <a:latin typeface="+mn-lt"/>
                  <a:ea typeface="+mn-ea"/>
                  <a:cs typeface="+mn-cs"/>
                </a:defRPr>
              </a:lvl6pPr>
              <a:lvl7pPr marL="2743200" algn="l" defTabSz="914400" rtl="0" eaLnBrk="1" latinLnBrk="0" hangingPunct="1">
                <a:defRPr kumimoji="1" sz="1600" b="1" kern="1200">
                  <a:solidFill>
                    <a:schemeClr val="dk1"/>
                  </a:solidFill>
                  <a:latin typeface="+mn-lt"/>
                  <a:ea typeface="+mn-ea"/>
                  <a:cs typeface="+mn-cs"/>
                </a:defRPr>
              </a:lvl7pPr>
              <a:lvl8pPr marL="3200400" algn="l" defTabSz="914400" rtl="0" eaLnBrk="1" latinLnBrk="0" hangingPunct="1">
                <a:defRPr kumimoji="1" sz="1600" b="1" kern="1200">
                  <a:solidFill>
                    <a:schemeClr val="dk1"/>
                  </a:solidFill>
                  <a:latin typeface="+mn-lt"/>
                  <a:ea typeface="+mn-ea"/>
                  <a:cs typeface="+mn-cs"/>
                </a:defRPr>
              </a:lvl8pPr>
              <a:lvl9pPr marL="3657600" algn="l" defTabSz="914400" rtl="0" eaLnBrk="1" latinLnBrk="0" hangingPunct="1">
                <a:defRPr kumimoji="1" sz="1600" b="1" kern="1200">
                  <a:solidFill>
                    <a:schemeClr val="dk1"/>
                  </a:solidFill>
                  <a:latin typeface="+mn-lt"/>
                  <a:ea typeface="+mn-ea"/>
                  <a:cs typeface="+mn-cs"/>
                </a:defRPr>
              </a:lvl9pPr>
            </a:lstStyle>
            <a:p>
              <a:pPr marL="0" marR="0" lvl="0" indent="0" algn="l" defTabSz="914400" rtl="0" eaLnBrk="1" fontAlgn="base" latinLnBrk="0" hangingPunct="1">
                <a:lnSpc>
                  <a:spcPct val="100000"/>
                </a:lnSpc>
                <a:spcBef>
                  <a:spcPct val="0"/>
                </a:spcBef>
                <a:spcAft>
                  <a:spcPct val="0"/>
                </a:spcAft>
                <a:buClrTx/>
                <a:buSzTx/>
                <a:buFontTx/>
                <a:buNone/>
                <a:tabLst/>
                <a:defRPr/>
              </a:pPr>
              <a:endParaRPr kumimoji="1" lang="ja-JP" altLang="en-US" sz="2000" b="0" i="0" u="none" strike="noStrike" kern="1200" cap="none" spc="0" normalizeH="0" baseline="0">
                <a:ln>
                  <a:noFill/>
                </a:ln>
                <a:solidFill>
                  <a:prstClr val="black"/>
                </a:solidFill>
                <a:effectLst/>
                <a:uLnTx/>
                <a:uFillTx/>
                <a:latin typeface="Times New Roman" pitchFamily="18" charset="0"/>
                <a:ea typeface="ＭＳ Ｐゴシック" pitchFamily="50" charset="-128"/>
                <a:cs typeface="+mn-cs"/>
              </a:endParaRPr>
            </a:p>
          </xdr:txBody>
        </xdr:sp>
        <xdr:sp macro="" textlink="">
          <xdr:nvSpPr>
            <xdr:cNvPr id="45" name="正方形/長方形 44">
              <a:extLst>
                <a:ext uri="{FF2B5EF4-FFF2-40B4-BE49-F238E27FC236}">
                  <a16:creationId xmlns:a16="http://schemas.microsoft.com/office/drawing/2014/main" id="{90DFF9A4-76EC-118B-4683-72F1B244DF88}"/>
                </a:ext>
              </a:extLst>
            </xdr:cNvPr>
            <xdr:cNvSpPr/>
          </xdr:nvSpPr>
          <xdr:spPr>
            <a:xfrm>
              <a:off x="9793108" y="1999521"/>
              <a:ext cx="528897" cy="582358"/>
            </a:xfrm>
            <a:prstGeom prst="rect">
              <a:avLst/>
            </a:prstGeom>
            <a:noFill/>
            <a:ln>
              <a:noFill/>
            </a:ln>
          </xdr:spPr>
          <xdr:txBody>
            <a:bodyPr wrap="square" lIns="0" tIns="0" rIns="0" bIns="0" anchor="ctr" anchorCtr="1">
              <a:spAutoFit/>
            </a:bodyPr>
            <a:lstStyle>
              <a:defPPr>
                <a:defRPr lang="en-US"/>
              </a:defPPr>
              <a:lvl1pPr algn="l" rtl="0" fontAlgn="base">
                <a:spcBef>
                  <a:spcPct val="0"/>
                </a:spcBef>
                <a:spcAft>
                  <a:spcPct val="0"/>
                </a:spcAft>
                <a:defRPr kumimoji="1" sz="1600" b="1" kern="1200">
                  <a:solidFill>
                    <a:schemeClr val="tx1"/>
                  </a:solidFill>
                  <a:latin typeface="Arial" pitchFamily="34" charset="0"/>
                  <a:ea typeface="ＭＳ Ｐゴシック" pitchFamily="50" charset="-128"/>
                  <a:cs typeface="+mn-cs"/>
                </a:defRPr>
              </a:lvl1pPr>
              <a:lvl2pPr marL="457200" algn="l" rtl="0" fontAlgn="base">
                <a:spcBef>
                  <a:spcPct val="0"/>
                </a:spcBef>
                <a:spcAft>
                  <a:spcPct val="0"/>
                </a:spcAft>
                <a:defRPr kumimoji="1" sz="1600" b="1" kern="1200">
                  <a:solidFill>
                    <a:schemeClr val="tx1"/>
                  </a:solidFill>
                  <a:latin typeface="Arial" pitchFamily="34" charset="0"/>
                  <a:ea typeface="ＭＳ Ｐゴシック" pitchFamily="50" charset="-128"/>
                  <a:cs typeface="+mn-cs"/>
                </a:defRPr>
              </a:lvl2pPr>
              <a:lvl3pPr marL="914400" algn="l" rtl="0" fontAlgn="base">
                <a:spcBef>
                  <a:spcPct val="0"/>
                </a:spcBef>
                <a:spcAft>
                  <a:spcPct val="0"/>
                </a:spcAft>
                <a:defRPr kumimoji="1" sz="1600" b="1" kern="1200">
                  <a:solidFill>
                    <a:schemeClr val="tx1"/>
                  </a:solidFill>
                  <a:latin typeface="Arial" pitchFamily="34" charset="0"/>
                  <a:ea typeface="ＭＳ Ｐゴシック" pitchFamily="50" charset="-128"/>
                  <a:cs typeface="+mn-cs"/>
                </a:defRPr>
              </a:lvl3pPr>
              <a:lvl4pPr marL="1371600" algn="l" rtl="0" fontAlgn="base">
                <a:spcBef>
                  <a:spcPct val="0"/>
                </a:spcBef>
                <a:spcAft>
                  <a:spcPct val="0"/>
                </a:spcAft>
                <a:defRPr kumimoji="1" sz="1600" b="1" kern="1200">
                  <a:solidFill>
                    <a:schemeClr val="tx1"/>
                  </a:solidFill>
                  <a:latin typeface="Arial" pitchFamily="34" charset="0"/>
                  <a:ea typeface="ＭＳ Ｐゴシック" pitchFamily="50" charset="-128"/>
                  <a:cs typeface="+mn-cs"/>
                </a:defRPr>
              </a:lvl4pPr>
              <a:lvl5pPr marL="1828800" algn="l" rtl="0" fontAlgn="base">
                <a:spcBef>
                  <a:spcPct val="0"/>
                </a:spcBef>
                <a:spcAft>
                  <a:spcPct val="0"/>
                </a:spcAft>
                <a:defRPr kumimoji="1" sz="1600" b="1" kern="1200">
                  <a:solidFill>
                    <a:schemeClr val="tx1"/>
                  </a:solidFill>
                  <a:latin typeface="Arial" pitchFamily="34" charset="0"/>
                  <a:ea typeface="ＭＳ Ｐゴシック" pitchFamily="50" charset="-128"/>
                  <a:cs typeface="+mn-cs"/>
                </a:defRPr>
              </a:lvl5pPr>
              <a:lvl6pPr marL="2286000" algn="l" defTabSz="914400" rtl="0" eaLnBrk="1" latinLnBrk="0" hangingPunct="1">
                <a:defRPr kumimoji="1" sz="1600" b="1" kern="1200">
                  <a:solidFill>
                    <a:schemeClr val="tx1"/>
                  </a:solidFill>
                  <a:latin typeface="Arial" pitchFamily="34" charset="0"/>
                  <a:ea typeface="ＭＳ Ｐゴシック" pitchFamily="50" charset="-128"/>
                  <a:cs typeface="+mn-cs"/>
                </a:defRPr>
              </a:lvl6pPr>
              <a:lvl7pPr marL="2743200" algn="l" defTabSz="914400" rtl="0" eaLnBrk="1" latinLnBrk="0" hangingPunct="1">
                <a:defRPr kumimoji="1" sz="1600" b="1" kern="1200">
                  <a:solidFill>
                    <a:schemeClr val="tx1"/>
                  </a:solidFill>
                  <a:latin typeface="Arial" pitchFamily="34" charset="0"/>
                  <a:ea typeface="ＭＳ Ｐゴシック" pitchFamily="50" charset="-128"/>
                  <a:cs typeface="+mn-cs"/>
                </a:defRPr>
              </a:lvl7pPr>
              <a:lvl8pPr marL="3200400" algn="l" defTabSz="914400" rtl="0" eaLnBrk="1" latinLnBrk="0" hangingPunct="1">
                <a:defRPr kumimoji="1" sz="1600" b="1" kern="1200">
                  <a:solidFill>
                    <a:schemeClr val="tx1"/>
                  </a:solidFill>
                  <a:latin typeface="Arial" pitchFamily="34" charset="0"/>
                  <a:ea typeface="ＭＳ Ｐゴシック" pitchFamily="50" charset="-128"/>
                  <a:cs typeface="+mn-cs"/>
                </a:defRPr>
              </a:lvl8pPr>
              <a:lvl9pPr marL="3657600" algn="l" defTabSz="914400" rtl="0" eaLnBrk="1" latinLnBrk="0" hangingPunct="1">
                <a:defRPr kumimoji="1" sz="1600" b="1" kern="1200">
                  <a:solidFill>
                    <a:schemeClr val="tx1"/>
                  </a:solidFill>
                  <a:latin typeface="Arial" pitchFamily="34" charset="0"/>
                  <a:ea typeface="ＭＳ Ｐゴシック" pitchFamily="50" charset="-128"/>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defRPr/>
              </a:pPr>
              <a:r>
                <a:rPr kumimoji="1" lang="ja-JP" altLang="en-US" sz="1400" b="0" i="0" u="none" strike="noStrike" kern="1200" cap="none" spc="0" normalizeH="0" baseline="0">
                  <a:ln w="0"/>
                  <a:solidFill>
                    <a:srgbClr val="0070C0"/>
                  </a:solidFill>
                  <a:effectLst>
                    <a:outerShdw blurRad="38100" dist="19050" dir="2700000" algn="tl" rotWithShape="0">
                      <a:prstClr val="black">
                        <a:alpha val="40000"/>
                      </a:prstClr>
                    </a:outerShdw>
                  </a:effectLst>
                  <a:uLnTx/>
                  <a:uFillTx/>
                  <a:latin typeface="Arial" panose="020B0604020202020204" pitchFamily="34" charset="0"/>
                  <a:ea typeface="HG創英角ｺﾞｼｯｸUB" panose="020B0909000000000000" pitchFamily="49" charset="-128"/>
                  <a:cs typeface="+mn-cs"/>
                </a:rPr>
                <a:t>②</a:t>
              </a:r>
            </a:p>
          </xdr:txBody>
        </xdr:sp>
        <xdr:sp macro="" textlink="">
          <xdr:nvSpPr>
            <xdr:cNvPr id="46" name="正方形/長方形 45">
              <a:extLst>
                <a:ext uri="{FF2B5EF4-FFF2-40B4-BE49-F238E27FC236}">
                  <a16:creationId xmlns:a16="http://schemas.microsoft.com/office/drawing/2014/main" id="{FDECECC6-255D-BA96-129F-90654ECE4917}"/>
                </a:ext>
              </a:extLst>
            </xdr:cNvPr>
            <xdr:cNvSpPr/>
          </xdr:nvSpPr>
          <xdr:spPr>
            <a:xfrm>
              <a:off x="3744625" y="1891653"/>
              <a:ext cx="605006" cy="812740"/>
            </a:xfrm>
            <a:prstGeom prst="rect">
              <a:avLst/>
            </a:prstGeom>
            <a:noFill/>
          </xdr:spPr>
          <xdr:txBody>
            <a:bodyPr wrap="square" lIns="91440" tIns="45720" rIns="91440" bIns="45720">
              <a:spAutoFit/>
            </a:bodyPr>
            <a:lstStyle>
              <a:defPPr>
                <a:defRPr lang="en-US"/>
              </a:defPPr>
              <a:lvl1pPr algn="l" rtl="0" fontAlgn="base">
                <a:spcBef>
                  <a:spcPct val="0"/>
                </a:spcBef>
                <a:spcAft>
                  <a:spcPct val="0"/>
                </a:spcAft>
                <a:defRPr kumimoji="1" sz="1600" b="1" kern="1200">
                  <a:solidFill>
                    <a:schemeClr val="tx1"/>
                  </a:solidFill>
                  <a:latin typeface="Arial" pitchFamily="34" charset="0"/>
                  <a:ea typeface="ＭＳ Ｐゴシック" pitchFamily="50" charset="-128"/>
                  <a:cs typeface="+mn-cs"/>
                </a:defRPr>
              </a:lvl1pPr>
              <a:lvl2pPr marL="457200" algn="l" rtl="0" fontAlgn="base">
                <a:spcBef>
                  <a:spcPct val="0"/>
                </a:spcBef>
                <a:spcAft>
                  <a:spcPct val="0"/>
                </a:spcAft>
                <a:defRPr kumimoji="1" sz="1600" b="1" kern="1200">
                  <a:solidFill>
                    <a:schemeClr val="tx1"/>
                  </a:solidFill>
                  <a:latin typeface="Arial" pitchFamily="34" charset="0"/>
                  <a:ea typeface="ＭＳ Ｐゴシック" pitchFamily="50" charset="-128"/>
                  <a:cs typeface="+mn-cs"/>
                </a:defRPr>
              </a:lvl2pPr>
              <a:lvl3pPr marL="914400" algn="l" rtl="0" fontAlgn="base">
                <a:spcBef>
                  <a:spcPct val="0"/>
                </a:spcBef>
                <a:spcAft>
                  <a:spcPct val="0"/>
                </a:spcAft>
                <a:defRPr kumimoji="1" sz="1600" b="1" kern="1200">
                  <a:solidFill>
                    <a:schemeClr val="tx1"/>
                  </a:solidFill>
                  <a:latin typeface="Arial" pitchFamily="34" charset="0"/>
                  <a:ea typeface="ＭＳ Ｐゴシック" pitchFamily="50" charset="-128"/>
                  <a:cs typeface="+mn-cs"/>
                </a:defRPr>
              </a:lvl3pPr>
              <a:lvl4pPr marL="1371600" algn="l" rtl="0" fontAlgn="base">
                <a:spcBef>
                  <a:spcPct val="0"/>
                </a:spcBef>
                <a:spcAft>
                  <a:spcPct val="0"/>
                </a:spcAft>
                <a:defRPr kumimoji="1" sz="1600" b="1" kern="1200">
                  <a:solidFill>
                    <a:schemeClr val="tx1"/>
                  </a:solidFill>
                  <a:latin typeface="Arial" pitchFamily="34" charset="0"/>
                  <a:ea typeface="ＭＳ Ｐゴシック" pitchFamily="50" charset="-128"/>
                  <a:cs typeface="+mn-cs"/>
                </a:defRPr>
              </a:lvl4pPr>
              <a:lvl5pPr marL="1828800" algn="l" rtl="0" fontAlgn="base">
                <a:spcBef>
                  <a:spcPct val="0"/>
                </a:spcBef>
                <a:spcAft>
                  <a:spcPct val="0"/>
                </a:spcAft>
                <a:defRPr kumimoji="1" sz="1600" b="1" kern="1200">
                  <a:solidFill>
                    <a:schemeClr val="tx1"/>
                  </a:solidFill>
                  <a:latin typeface="Arial" pitchFamily="34" charset="0"/>
                  <a:ea typeface="ＭＳ Ｐゴシック" pitchFamily="50" charset="-128"/>
                  <a:cs typeface="+mn-cs"/>
                </a:defRPr>
              </a:lvl5pPr>
              <a:lvl6pPr marL="2286000" algn="l" defTabSz="914400" rtl="0" eaLnBrk="1" latinLnBrk="0" hangingPunct="1">
                <a:defRPr kumimoji="1" sz="1600" b="1" kern="1200">
                  <a:solidFill>
                    <a:schemeClr val="tx1"/>
                  </a:solidFill>
                  <a:latin typeface="Arial" pitchFamily="34" charset="0"/>
                  <a:ea typeface="ＭＳ Ｐゴシック" pitchFamily="50" charset="-128"/>
                  <a:cs typeface="+mn-cs"/>
                </a:defRPr>
              </a:lvl6pPr>
              <a:lvl7pPr marL="2743200" algn="l" defTabSz="914400" rtl="0" eaLnBrk="1" latinLnBrk="0" hangingPunct="1">
                <a:defRPr kumimoji="1" sz="1600" b="1" kern="1200">
                  <a:solidFill>
                    <a:schemeClr val="tx1"/>
                  </a:solidFill>
                  <a:latin typeface="Arial" pitchFamily="34" charset="0"/>
                  <a:ea typeface="ＭＳ Ｐゴシック" pitchFamily="50" charset="-128"/>
                  <a:cs typeface="+mn-cs"/>
                </a:defRPr>
              </a:lvl7pPr>
              <a:lvl8pPr marL="3200400" algn="l" defTabSz="914400" rtl="0" eaLnBrk="1" latinLnBrk="0" hangingPunct="1">
                <a:defRPr kumimoji="1" sz="1600" b="1" kern="1200">
                  <a:solidFill>
                    <a:schemeClr val="tx1"/>
                  </a:solidFill>
                  <a:latin typeface="Arial" pitchFamily="34" charset="0"/>
                  <a:ea typeface="ＭＳ Ｐゴシック" pitchFamily="50" charset="-128"/>
                  <a:cs typeface="+mn-cs"/>
                </a:defRPr>
              </a:lvl8pPr>
              <a:lvl9pPr marL="3657600" algn="l" defTabSz="914400" rtl="0" eaLnBrk="1" latinLnBrk="0" hangingPunct="1">
                <a:defRPr kumimoji="1" sz="1600" b="1" kern="1200">
                  <a:solidFill>
                    <a:schemeClr val="tx1"/>
                  </a:solidFill>
                  <a:latin typeface="Arial" pitchFamily="34" charset="0"/>
                  <a:ea typeface="ＭＳ Ｐゴシック" pitchFamily="50" charset="-128"/>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defRPr/>
              </a:pPr>
              <a:r>
                <a:rPr kumimoji="1" lang="ja-JP" altLang="en-US" sz="1400" b="0" i="0" u="none" strike="noStrike" kern="1200" cap="none" spc="0" normalizeH="0" baseline="0">
                  <a:ln w="0"/>
                  <a:solidFill>
                    <a:srgbClr val="FF6600"/>
                  </a:solidFill>
                  <a:effectLst>
                    <a:outerShdw blurRad="38100" dist="19050" dir="2700000" algn="tl" rotWithShape="0">
                      <a:prstClr val="black">
                        <a:alpha val="40000"/>
                      </a:prstClr>
                    </a:outerShdw>
                  </a:effectLst>
                  <a:uLnTx/>
                  <a:uFillTx/>
                  <a:latin typeface="Arial" panose="020B0604020202020204" pitchFamily="34" charset="0"/>
                  <a:ea typeface="HG創英角ｺﾞｼｯｸUB" panose="020B0909000000000000" pitchFamily="49" charset="-128"/>
                  <a:cs typeface="+mn-cs"/>
                </a:rPr>
                <a:t>①</a:t>
              </a:r>
            </a:p>
          </xdr:txBody>
        </xdr:sp>
        <xdr:sp macro="" textlink="">
          <xdr:nvSpPr>
            <xdr:cNvPr id="47" name="正方形/長方形 46">
              <a:extLst>
                <a:ext uri="{FF2B5EF4-FFF2-40B4-BE49-F238E27FC236}">
                  <a16:creationId xmlns:a16="http://schemas.microsoft.com/office/drawing/2014/main" id="{73FC117A-929A-31FD-AFBE-1EE440053076}"/>
                </a:ext>
              </a:extLst>
            </xdr:cNvPr>
            <xdr:cNvSpPr/>
          </xdr:nvSpPr>
          <xdr:spPr>
            <a:xfrm>
              <a:off x="5800906" y="1912659"/>
              <a:ext cx="605006" cy="812740"/>
            </a:xfrm>
            <a:prstGeom prst="rect">
              <a:avLst/>
            </a:prstGeom>
            <a:noFill/>
          </xdr:spPr>
          <xdr:txBody>
            <a:bodyPr wrap="square" lIns="91440" tIns="45720" rIns="91440" bIns="45720">
              <a:spAutoFit/>
            </a:bodyPr>
            <a:lstStyle>
              <a:defPPr>
                <a:defRPr lang="en-US"/>
              </a:defPPr>
              <a:lvl1pPr algn="l" rtl="0" fontAlgn="base">
                <a:spcBef>
                  <a:spcPct val="0"/>
                </a:spcBef>
                <a:spcAft>
                  <a:spcPct val="0"/>
                </a:spcAft>
                <a:defRPr kumimoji="1" sz="1600" b="1" kern="1200">
                  <a:solidFill>
                    <a:schemeClr val="tx1"/>
                  </a:solidFill>
                  <a:latin typeface="Arial" pitchFamily="34" charset="0"/>
                  <a:ea typeface="ＭＳ Ｐゴシック" pitchFamily="50" charset="-128"/>
                  <a:cs typeface="+mn-cs"/>
                </a:defRPr>
              </a:lvl1pPr>
              <a:lvl2pPr marL="457200" algn="l" rtl="0" fontAlgn="base">
                <a:spcBef>
                  <a:spcPct val="0"/>
                </a:spcBef>
                <a:spcAft>
                  <a:spcPct val="0"/>
                </a:spcAft>
                <a:defRPr kumimoji="1" sz="1600" b="1" kern="1200">
                  <a:solidFill>
                    <a:schemeClr val="tx1"/>
                  </a:solidFill>
                  <a:latin typeface="Arial" pitchFamily="34" charset="0"/>
                  <a:ea typeface="ＭＳ Ｐゴシック" pitchFamily="50" charset="-128"/>
                  <a:cs typeface="+mn-cs"/>
                </a:defRPr>
              </a:lvl2pPr>
              <a:lvl3pPr marL="914400" algn="l" rtl="0" fontAlgn="base">
                <a:spcBef>
                  <a:spcPct val="0"/>
                </a:spcBef>
                <a:spcAft>
                  <a:spcPct val="0"/>
                </a:spcAft>
                <a:defRPr kumimoji="1" sz="1600" b="1" kern="1200">
                  <a:solidFill>
                    <a:schemeClr val="tx1"/>
                  </a:solidFill>
                  <a:latin typeface="Arial" pitchFamily="34" charset="0"/>
                  <a:ea typeface="ＭＳ Ｐゴシック" pitchFamily="50" charset="-128"/>
                  <a:cs typeface="+mn-cs"/>
                </a:defRPr>
              </a:lvl3pPr>
              <a:lvl4pPr marL="1371600" algn="l" rtl="0" fontAlgn="base">
                <a:spcBef>
                  <a:spcPct val="0"/>
                </a:spcBef>
                <a:spcAft>
                  <a:spcPct val="0"/>
                </a:spcAft>
                <a:defRPr kumimoji="1" sz="1600" b="1" kern="1200">
                  <a:solidFill>
                    <a:schemeClr val="tx1"/>
                  </a:solidFill>
                  <a:latin typeface="Arial" pitchFamily="34" charset="0"/>
                  <a:ea typeface="ＭＳ Ｐゴシック" pitchFamily="50" charset="-128"/>
                  <a:cs typeface="+mn-cs"/>
                </a:defRPr>
              </a:lvl4pPr>
              <a:lvl5pPr marL="1828800" algn="l" rtl="0" fontAlgn="base">
                <a:spcBef>
                  <a:spcPct val="0"/>
                </a:spcBef>
                <a:spcAft>
                  <a:spcPct val="0"/>
                </a:spcAft>
                <a:defRPr kumimoji="1" sz="1600" b="1" kern="1200">
                  <a:solidFill>
                    <a:schemeClr val="tx1"/>
                  </a:solidFill>
                  <a:latin typeface="Arial" pitchFamily="34" charset="0"/>
                  <a:ea typeface="ＭＳ Ｐゴシック" pitchFamily="50" charset="-128"/>
                  <a:cs typeface="+mn-cs"/>
                </a:defRPr>
              </a:lvl5pPr>
              <a:lvl6pPr marL="2286000" algn="l" defTabSz="914400" rtl="0" eaLnBrk="1" latinLnBrk="0" hangingPunct="1">
                <a:defRPr kumimoji="1" sz="1600" b="1" kern="1200">
                  <a:solidFill>
                    <a:schemeClr val="tx1"/>
                  </a:solidFill>
                  <a:latin typeface="Arial" pitchFamily="34" charset="0"/>
                  <a:ea typeface="ＭＳ Ｐゴシック" pitchFamily="50" charset="-128"/>
                  <a:cs typeface="+mn-cs"/>
                </a:defRPr>
              </a:lvl6pPr>
              <a:lvl7pPr marL="2743200" algn="l" defTabSz="914400" rtl="0" eaLnBrk="1" latinLnBrk="0" hangingPunct="1">
                <a:defRPr kumimoji="1" sz="1600" b="1" kern="1200">
                  <a:solidFill>
                    <a:schemeClr val="tx1"/>
                  </a:solidFill>
                  <a:latin typeface="Arial" pitchFamily="34" charset="0"/>
                  <a:ea typeface="ＭＳ Ｐゴシック" pitchFamily="50" charset="-128"/>
                  <a:cs typeface="+mn-cs"/>
                </a:defRPr>
              </a:lvl7pPr>
              <a:lvl8pPr marL="3200400" algn="l" defTabSz="914400" rtl="0" eaLnBrk="1" latinLnBrk="0" hangingPunct="1">
                <a:defRPr kumimoji="1" sz="1600" b="1" kern="1200">
                  <a:solidFill>
                    <a:schemeClr val="tx1"/>
                  </a:solidFill>
                  <a:latin typeface="Arial" pitchFamily="34" charset="0"/>
                  <a:ea typeface="ＭＳ Ｐゴシック" pitchFamily="50" charset="-128"/>
                  <a:cs typeface="+mn-cs"/>
                </a:defRPr>
              </a:lvl8pPr>
              <a:lvl9pPr marL="3657600" algn="l" defTabSz="914400" rtl="0" eaLnBrk="1" latinLnBrk="0" hangingPunct="1">
                <a:defRPr kumimoji="1" sz="1600" b="1" kern="1200">
                  <a:solidFill>
                    <a:schemeClr val="tx1"/>
                  </a:solidFill>
                  <a:latin typeface="Arial" pitchFamily="34" charset="0"/>
                  <a:ea typeface="ＭＳ Ｐゴシック" pitchFamily="50" charset="-128"/>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defRPr/>
              </a:pPr>
              <a:r>
                <a:rPr kumimoji="1" lang="ja-JP" altLang="en-US" sz="1400" b="0" i="0" u="none" strike="noStrike" kern="1200" cap="none" spc="0" normalizeH="0" baseline="0">
                  <a:ln w="0"/>
                  <a:solidFill>
                    <a:srgbClr val="00B050"/>
                  </a:solidFill>
                  <a:effectLst>
                    <a:outerShdw blurRad="38100" dist="19050" dir="2700000" algn="tl" rotWithShape="0">
                      <a:prstClr val="black">
                        <a:alpha val="40000"/>
                      </a:prstClr>
                    </a:outerShdw>
                  </a:effectLst>
                  <a:uLnTx/>
                  <a:uFillTx/>
                  <a:latin typeface="Arial" pitchFamily="34" charset="0"/>
                  <a:ea typeface="HG創英角ｺﾞｼｯｸUB" panose="020B0909000000000000" pitchFamily="49" charset="-128"/>
                  <a:cs typeface="+mn-cs"/>
                </a:rPr>
                <a:t>④</a:t>
              </a:r>
            </a:p>
          </xdr:txBody>
        </xdr:sp>
        <xdr:sp macro="" textlink="">
          <xdr:nvSpPr>
            <xdr:cNvPr id="48" name="角丸四角形 15">
              <a:extLst>
                <a:ext uri="{FF2B5EF4-FFF2-40B4-BE49-F238E27FC236}">
                  <a16:creationId xmlns:a16="http://schemas.microsoft.com/office/drawing/2014/main" id="{D77B7207-BCA7-1DD5-59C4-1DBEC3EBD9B0}"/>
                </a:ext>
              </a:extLst>
            </xdr:cNvPr>
            <xdr:cNvSpPr/>
          </xdr:nvSpPr>
          <xdr:spPr bwMode="auto">
            <a:xfrm>
              <a:off x="7081380" y="1974729"/>
              <a:ext cx="2001672" cy="612297"/>
            </a:xfrm>
            <a:prstGeom prst="roundRect">
              <a:avLst/>
            </a:prstGeom>
            <a:noFill/>
            <a:ln w="25400">
              <a:solidFill>
                <a:srgbClr val="CC0066"/>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horz" wrap="square" lIns="91440" tIns="45720" rIns="91440" bIns="45720" numCol="1" rtlCol="0" anchor="t" anchorCtr="0" compatLnSpc="1">
              <a:prstTxWarp prst="textNoShape">
                <a:avLst/>
              </a:prstTxWarp>
            </a:bodyPr>
            <a:lstStyle>
              <a:defPPr>
                <a:defRPr lang="en-US"/>
              </a:defPPr>
              <a:lvl1pPr algn="l" rtl="0" fontAlgn="base">
                <a:spcBef>
                  <a:spcPct val="0"/>
                </a:spcBef>
                <a:spcAft>
                  <a:spcPct val="0"/>
                </a:spcAft>
                <a:defRPr kumimoji="1" sz="1600" b="1" kern="1200">
                  <a:solidFill>
                    <a:schemeClr val="dk1"/>
                  </a:solidFill>
                  <a:latin typeface="+mn-lt"/>
                  <a:ea typeface="+mn-ea"/>
                  <a:cs typeface="+mn-cs"/>
                </a:defRPr>
              </a:lvl1pPr>
              <a:lvl2pPr marL="457200" algn="l" rtl="0" fontAlgn="base">
                <a:spcBef>
                  <a:spcPct val="0"/>
                </a:spcBef>
                <a:spcAft>
                  <a:spcPct val="0"/>
                </a:spcAft>
                <a:defRPr kumimoji="1" sz="1600" b="1" kern="1200">
                  <a:solidFill>
                    <a:schemeClr val="dk1"/>
                  </a:solidFill>
                  <a:latin typeface="+mn-lt"/>
                  <a:ea typeface="+mn-ea"/>
                  <a:cs typeface="+mn-cs"/>
                </a:defRPr>
              </a:lvl2pPr>
              <a:lvl3pPr marL="914400" algn="l" rtl="0" fontAlgn="base">
                <a:spcBef>
                  <a:spcPct val="0"/>
                </a:spcBef>
                <a:spcAft>
                  <a:spcPct val="0"/>
                </a:spcAft>
                <a:defRPr kumimoji="1" sz="1600" b="1" kern="1200">
                  <a:solidFill>
                    <a:schemeClr val="dk1"/>
                  </a:solidFill>
                  <a:latin typeface="+mn-lt"/>
                  <a:ea typeface="+mn-ea"/>
                  <a:cs typeface="+mn-cs"/>
                </a:defRPr>
              </a:lvl3pPr>
              <a:lvl4pPr marL="1371600" algn="l" rtl="0" fontAlgn="base">
                <a:spcBef>
                  <a:spcPct val="0"/>
                </a:spcBef>
                <a:spcAft>
                  <a:spcPct val="0"/>
                </a:spcAft>
                <a:defRPr kumimoji="1" sz="1600" b="1" kern="1200">
                  <a:solidFill>
                    <a:schemeClr val="dk1"/>
                  </a:solidFill>
                  <a:latin typeface="+mn-lt"/>
                  <a:ea typeface="+mn-ea"/>
                  <a:cs typeface="+mn-cs"/>
                </a:defRPr>
              </a:lvl4pPr>
              <a:lvl5pPr marL="1828800" algn="l" rtl="0" fontAlgn="base">
                <a:spcBef>
                  <a:spcPct val="0"/>
                </a:spcBef>
                <a:spcAft>
                  <a:spcPct val="0"/>
                </a:spcAft>
                <a:defRPr kumimoji="1" sz="1600" b="1" kern="1200">
                  <a:solidFill>
                    <a:schemeClr val="dk1"/>
                  </a:solidFill>
                  <a:latin typeface="+mn-lt"/>
                  <a:ea typeface="+mn-ea"/>
                  <a:cs typeface="+mn-cs"/>
                </a:defRPr>
              </a:lvl5pPr>
              <a:lvl6pPr marL="2286000" algn="l" defTabSz="914400" rtl="0" eaLnBrk="1" latinLnBrk="0" hangingPunct="1">
                <a:defRPr kumimoji="1" sz="1600" b="1" kern="1200">
                  <a:solidFill>
                    <a:schemeClr val="dk1"/>
                  </a:solidFill>
                  <a:latin typeface="+mn-lt"/>
                  <a:ea typeface="+mn-ea"/>
                  <a:cs typeface="+mn-cs"/>
                </a:defRPr>
              </a:lvl6pPr>
              <a:lvl7pPr marL="2743200" algn="l" defTabSz="914400" rtl="0" eaLnBrk="1" latinLnBrk="0" hangingPunct="1">
                <a:defRPr kumimoji="1" sz="1600" b="1" kern="1200">
                  <a:solidFill>
                    <a:schemeClr val="dk1"/>
                  </a:solidFill>
                  <a:latin typeface="+mn-lt"/>
                  <a:ea typeface="+mn-ea"/>
                  <a:cs typeface="+mn-cs"/>
                </a:defRPr>
              </a:lvl7pPr>
              <a:lvl8pPr marL="3200400" algn="l" defTabSz="914400" rtl="0" eaLnBrk="1" latinLnBrk="0" hangingPunct="1">
                <a:defRPr kumimoji="1" sz="1600" b="1" kern="1200">
                  <a:solidFill>
                    <a:schemeClr val="dk1"/>
                  </a:solidFill>
                  <a:latin typeface="+mn-lt"/>
                  <a:ea typeface="+mn-ea"/>
                  <a:cs typeface="+mn-cs"/>
                </a:defRPr>
              </a:lvl8pPr>
              <a:lvl9pPr marL="3657600" algn="l" defTabSz="914400" rtl="0" eaLnBrk="1" latinLnBrk="0" hangingPunct="1">
                <a:defRPr kumimoji="1" sz="1600" b="1" kern="1200">
                  <a:solidFill>
                    <a:schemeClr val="dk1"/>
                  </a:solidFill>
                  <a:latin typeface="+mn-lt"/>
                  <a:ea typeface="+mn-ea"/>
                  <a:cs typeface="+mn-cs"/>
                </a:defRPr>
              </a:lvl9pPr>
            </a:lstStyle>
            <a:p>
              <a:pPr marL="0" marR="0" lvl="0" indent="0" algn="l" defTabSz="914400" rtl="0" eaLnBrk="1" fontAlgn="base" latinLnBrk="0" hangingPunct="1">
                <a:lnSpc>
                  <a:spcPct val="100000"/>
                </a:lnSpc>
                <a:spcBef>
                  <a:spcPct val="0"/>
                </a:spcBef>
                <a:spcAft>
                  <a:spcPct val="0"/>
                </a:spcAft>
                <a:buClrTx/>
                <a:buSzTx/>
                <a:buFontTx/>
                <a:buNone/>
                <a:tabLst/>
                <a:defRPr/>
              </a:pPr>
              <a:endParaRPr kumimoji="1" lang="ja-JP" altLang="en-US" sz="2000" b="0" i="0" u="none" strike="noStrike" kern="1200" cap="none" spc="0" normalizeH="0" baseline="0">
                <a:ln>
                  <a:noFill/>
                </a:ln>
                <a:solidFill>
                  <a:prstClr val="black"/>
                </a:solidFill>
                <a:effectLst/>
                <a:uLnTx/>
                <a:uFillTx/>
                <a:latin typeface="Times New Roman" pitchFamily="18" charset="0"/>
                <a:ea typeface="ＭＳ Ｐゴシック" pitchFamily="50" charset="-128"/>
                <a:cs typeface="+mn-cs"/>
              </a:endParaRPr>
            </a:p>
          </xdr:txBody>
        </xdr:sp>
        <xdr:grpSp>
          <xdr:nvGrpSpPr>
            <xdr:cNvPr id="49" name="グループ化 48">
              <a:extLst>
                <a:ext uri="{FF2B5EF4-FFF2-40B4-BE49-F238E27FC236}">
                  <a16:creationId xmlns:a16="http://schemas.microsoft.com/office/drawing/2014/main" id="{EDB210D7-4D7F-E1EA-E33D-B4CD04A11A8B}"/>
                </a:ext>
              </a:extLst>
            </xdr:cNvPr>
            <xdr:cNvGrpSpPr/>
          </xdr:nvGrpSpPr>
          <xdr:grpSpPr>
            <a:xfrm>
              <a:off x="767408" y="1422668"/>
              <a:ext cx="3891597" cy="133257"/>
              <a:chOff x="74311" y="1397816"/>
              <a:chExt cx="3891597" cy="133257"/>
            </a:xfrm>
            <a:grpFill/>
          </xdr:grpSpPr>
          <xdr:pic>
            <xdr:nvPicPr>
              <xdr:cNvPr id="65" name="図 64">
                <a:extLst>
                  <a:ext uri="{FF2B5EF4-FFF2-40B4-BE49-F238E27FC236}">
                    <a16:creationId xmlns:a16="http://schemas.microsoft.com/office/drawing/2014/main" id="{E0CF1FAF-6EC9-3112-65AF-7289BADF04A1}"/>
                  </a:ext>
                </a:extLst>
              </xdr:cNvPr>
              <xdr:cNvPicPr>
                <a:picLocks noChangeAspect="1"/>
              </xdr:cNvPicPr>
            </xdr:nvPicPr>
            <xdr:blipFill>
              <a:blip xmlns:r="http://schemas.openxmlformats.org/officeDocument/2006/relationships" r:embed="rId2"/>
              <a:stretch>
                <a:fillRect/>
              </a:stretch>
            </xdr:blipFill>
            <xdr:spPr>
              <a:xfrm>
                <a:off x="74311" y="1397816"/>
                <a:ext cx="2170529" cy="133257"/>
              </a:xfrm>
              <a:prstGeom prst="rect">
                <a:avLst/>
              </a:prstGeom>
              <a:grpFill/>
            </xdr:spPr>
          </xdr:pic>
          <xdr:pic>
            <xdr:nvPicPr>
              <xdr:cNvPr id="66" name="図 65">
                <a:extLst>
                  <a:ext uri="{FF2B5EF4-FFF2-40B4-BE49-F238E27FC236}">
                    <a16:creationId xmlns:a16="http://schemas.microsoft.com/office/drawing/2014/main" id="{09E78FCA-5981-C74D-0DDB-609A4262A524}"/>
                  </a:ext>
                </a:extLst>
              </xdr:cNvPr>
              <xdr:cNvPicPr>
                <a:picLocks noChangeAspect="1"/>
              </xdr:cNvPicPr>
            </xdr:nvPicPr>
            <xdr:blipFill>
              <a:blip xmlns:r="http://schemas.openxmlformats.org/officeDocument/2006/relationships" r:embed="rId2"/>
              <a:stretch>
                <a:fillRect/>
              </a:stretch>
            </xdr:blipFill>
            <xdr:spPr>
              <a:xfrm>
                <a:off x="1795379" y="1397816"/>
                <a:ext cx="2170529" cy="133257"/>
              </a:xfrm>
              <a:prstGeom prst="rect">
                <a:avLst/>
              </a:prstGeom>
              <a:grpFill/>
            </xdr:spPr>
          </xdr:pic>
        </xdr:grpSp>
        <xdr:pic>
          <xdr:nvPicPr>
            <xdr:cNvPr id="50" name="図 49">
              <a:extLst>
                <a:ext uri="{FF2B5EF4-FFF2-40B4-BE49-F238E27FC236}">
                  <a16:creationId xmlns:a16="http://schemas.microsoft.com/office/drawing/2014/main" id="{6AB7DAFE-F1C4-94B5-8DE5-16051BFFBA8E}"/>
                </a:ext>
              </a:extLst>
            </xdr:cNvPr>
            <xdr:cNvPicPr>
              <a:picLocks noChangeAspect="1"/>
            </xdr:cNvPicPr>
          </xdr:nvPicPr>
          <xdr:blipFill>
            <a:blip xmlns:r="http://schemas.openxmlformats.org/officeDocument/2006/relationships" r:embed="rId3"/>
            <a:stretch>
              <a:fillRect/>
            </a:stretch>
          </xdr:blipFill>
          <xdr:spPr>
            <a:xfrm>
              <a:off x="4224135" y="1422668"/>
              <a:ext cx="3895682" cy="134124"/>
            </a:xfrm>
            <a:prstGeom prst="rect">
              <a:avLst/>
            </a:prstGeom>
            <a:grpFill/>
          </xdr:spPr>
        </xdr:pic>
        <xdr:grpSp>
          <xdr:nvGrpSpPr>
            <xdr:cNvPr id="51" name="グループ化 50">
              <a:extLst>
                <a:ext uri="{FF2B5EF4-FFF2-40B4-BE49-F238E27FC236}">
                  <a16:creationId xmlns:a16="http://schemas.microsoft.com/office/drawing/2014/main" id="{A92F9511-E952-2461-37B3-6D9C9A6AEA38}"/>
                </a:ext>
              </a:extLst>
            </xdr:cNvPr>
            <xdr:cNvGrpSpPr/>
          </xdr:nvGrpSpPr>
          <xdr:grpSpPr>
            <a:xfrm>
              <a:off x="7685524" y="1419190"/>
              <a:ext cx="3891597" cy="133257"/>
              <a:chOff x="74311" y="1397816"/>
              <a:chExt cx="3891597" cy="133257"/>
            </a:xfrm>
            <a:grpFill/>
          </xdr:grpSpPr>
          <xdr:pic>
            <xdr:nvPicPr>
              <xdr:cNvPr id="63" name="図 62">
                <a:extLst>
                  <a:ext uri="{FF2B5EF4-FFF2-40B4-BE49-F238E27FC236}">
                    <a16:creationId xmlns:a16="http://schemas.microsoft.com/office/drawing/2014/main" id="{71BCB631-2D73-C872-9ADD-2B1E7E199141}"/>
                  </a:ext>
                </a:extLst>
              </xdr:cNvPr>
              <xdr:cNvPicPr>
                <a:picLocks noChangeAspect="1"/>
              </xdr:cNvPicPr>
            </xdr:nvPicPr>
            <xdr:blipFill>
              <a:blip xmlns:r="http://schemas.openxmlformats.org/officeDocument/2006/relationships" r:embed="rId2"/>
              <a:stretch>
                <a:fillRect/>
              </a:stretch>
            </xdr:blipFill>
            <xdr:spPr>
              <a:xfrm>
                <a:off x="74311" y="1397816"/>
                <a:ext cx="2170529" cy="133257"/>
              </a:xfrm>
              <a:prstGeom prst="rect">
                <a:avLst/>
              </a:prstGeom>
              <a:grpFill/>
            </xdr:spPr>
          </xdr:pic>
          <xdr:pic>
            <xdr:nvPicPr>
              <xdr:cNvPr id="64" name="図 63">
                <a:extLst>
                  <a:ext uri="{FF2B5EF4-FFF2-40B4-BE49-F238E27FC236}">
                    <a16:creationId xmlns:a16="http://schemas.microsoft.com/office/drawing/2014/main" id="{722368AC-5687-FBEF-6493-53914284BE24}"/>
                  </a:ext>
                </a:extLst>
              </xdr:cNvPr>
              <xdr:cNvPicPr>
                <a:picLocks noChangeAspect="1"/>
              </xdr:cNvPicPr>
            </xdr:nvPicPr>
            <xdr:blipFill>
              <a:blip xmlns:r="http://schemas.openxmlformats.org/officeDocument/2006/relationships" r:embed="rId2"/>
              <a:stretch>
                <a:fillRect/>
              </a:stretch>
            </xdr:blipFill>
            <xdr:spPr>
              <a:xfrm>
                <a:off x="1795379" y="1397816"/>
                <a:ext cx="2170529" cy="133257"/>
              </a:xfrm>
              <a:prstGeom prst="rect">
                <a:avLst/>
              </a:prstGeom>
              <a:grpFill/>
            </xdr:spPr>
          </xdr:pic>
        </xdr:grpSp>
        <xdr:grpSp>
          <xdr:nvGrpSpPr>
            <xdr:cNvPr id="52" name="グループ化 51">
              <a:extLst>
                <a:ext uri="{FF2B5EF4-FFF2-40B4-BE49-F238E27FC236}">
                  <a16:creationId xmlns:a16="http://schemas.microsoft.com/office/drawing/2014/main" id="{CA1D0B41-4EBD-49FF-EFC8-AC688F97E8E8}"/>
                </a:ext>
              </a:extLst>
            </xdr:cNvPr>
            <xdr:cNvGrpSpPr/>
          </xdr:nvGrpSpPr>
          <xdr:grpSpPr>
            <a:xfrm>
              <a:off x="919808" y="5367349"/>
              <a:ext cx="10507949" cy="149883"/>
              <a:chOff x="919808" y="5367349"/>
              <a:chExt cx="10507949" cy="149883"/>
            </a:xfrm>
            <a:grpFill/>
          </xdr:grpSpPr>
          <xdr:grpSp>
            <xdr:nvGrpSpPr>
              <xdr:cNvPr id="54" name="グループ化 53">
                <a:extLst>
                  <a:ext uri="{FF2B5EF4-FFF2-40B4-BE49-F238E27FC236}">
                    <a16:creationId xmlns:a16="http://schemas.microsoft.com/office/drawing/2014/main" id="{8168E6B1-DDFB-128C-3231-3C9DED6EF9C5}"/>
                  </a:ext>
                </a:extLst>
              </xdr:cNvPr>
              <xdr:cNvGrpSpPr/>
            </xdr:nvGrpSpPr>
            <xdr:grpSpPr>
              <a:xfrm>
                <a:off x="919808" y="5383975"/>
                <a:ext cx="3891597" cy="133257"/>
                <a:chOff x="74311" y="1397816"/>
                <a:chExt cx="3891597" cy="133257"/>
              </a:xfrm>
              <a:grpFill/>
            </xdr:grpSpPr>
            <xdr:pic>
              <xdr:nvPicPr>
                <xdr:cNvPr id="61" name="図 60">
                  <a:extLst>
                    <a:ext uri="{FF2B5EF4-FFF2-40B4-BE49-F238E27FC236}">
                      <a16:creationId xmlns:a16="http://schemas.microsoft.com/office/drawing/2014/main" id="{D76DE41F-C3D2-D5BC-A2D3-70D64FE46C75}"/>
                    </a:ext>
                  </a:extLst>
                </xdr:cNvPr>
                <xdr:cNvPicPr>
                  <a:picLocks noChangeAspect="1"/>
                </xdr:cNvPicPr>
              </xdr:nvPicPr>
              <xdr:blipFill>
                <a:blip xmlns:r="http://schemas.openxmlformats.org/officeDocument/2006/relationships" r:embed="rId2"/>
                <a:stretch>
                  <a:fillRect/>
                </a:stretch>
              </xdr:blipFill>
              <xdr:spPr>
                <a:xfrm>
                  <a:off x="74311" y="1397816"/>
                  <a:ext cx="2170529" cy="133257"/>
                </a:xfrm>
                <a:prstGeom prst="rect">
                  <a:avLst/>
                </a:prstGeom>
                <a:grpFill/>
              </xdr:spPr>
            </xdr:pic>
            <xdr:pic>
              <xdr:nvPicPr>
                <xdr:cNvPr id="62" name="図 61">
                  <a:extLst>
                    <a:ext uri="{FF2B5EF4-FFF2-40B4-BE49-F238E27FC236}">
                      <a16:creationId xmlns:a16="http://schemas.microsoft.com/office/drawing/2014/main" id="{E692E1C9-1DC0-DBEA-218F-D2D6319BD9A9}"/>
                    </a:ext>
                  </a:extLst>
                </xdr:cNvPr>
                <xdr:cNvPicPr>
                  <a:picLocks noChangeAspect="1"/>
                </xdr:cNvPicPr>
              </xdr:nvPicPr>
              <xdr:blipFill>
                <a:blip xmlns:r="http://schemas.openxmlformats.org/officeDocument/2006/relationships" r:embed="rId2"/>
                <a:stretch>
                  <a:fillRect/>
                </a:stretch>
              </xdr:blipFill>
              <xdr:spPr>
                <a:xfrm>
                  <a:off x="1795379" y="1397816"/>
                  <a:ext cx="2170529" cy="133257"/>
                </a:xfrm>
                <a:prstGeom prst="rect">
                  <a:avLst/>
                </a:prstGeom>
                <a:grpFill/>
              </xdr:spPr>
            </xdr:pic>
          </xdr:grpSp>
          <xdr:grpSp>
            <xdr:nvGrpSpPr>
              <xdr:cNvPr id="55" name="グループ化 54">
                <a:extLst>
                  <a:ext uri="{FF2B5EF4-FFF2-40B4-BE49-F238E27FC236}">
                    <a16:creationId xmlns:a16="http://schemas.microsoft.com/office/drawing/2014/main" id="{330439FB-A0D0-9CC5-682B-9AD0F548AD07}"/>
                  </a:ext>
                </a:extLst>
              </xdr:cNvPr>
              <xdr:cNvGrpSpPr/>
            </xdr:nvGrpSpPr>
            <xdr:grpSpPr>
              <a:xfrm flipV="1">
                <a:off x="4727848" y="5367349"/>
                <a:ext cx="3891597" cy="133257"/>
                <a:chOff x="74311" y="1397816"/>
                <a:chExt cx="3891597" cy="133257"/>
              </a:xfrm>
              <a:grpFill/>
            </xdr:grpSpPr>
            <xdr:pic>
              <xdr:nvPicPr>
                <xdr:cNvPr id="59" name="図 58">
                  <a:extLst>
                    <a:ext uri="{FF2B5EF4-FFF2-40B4-BE49-F238E27FC236}">
                      <a16:creationId xmlns:a16="http://schemas.microsoft.com/office/drawing/2014/main" id="{F7B24379-93AB-98E7-8CBD-89D6114A91D0}"/>
                    </a:ext>
                  </a:extLst>
                </xdr:cNvPr>
                <xdr:cNvPicPr>
                  <a:picLocks noChangeAspect="1"/>
                </xdr:cNvPicPr>
              </xdr:nvPicPr>
              <xdr:blipFill>
                <a:blip xmlns:r="http://schemas.openxmlformats.org/officeDocument/2006/relationships" r:embed="rId2"/>
                <a:stretch>
                  <a:fillRect/>
                </a:stretch>
              </xdr:blipFill>
              <xdr:spPr>
                <a:xfrm>
                  <a:off x="74311" y="1397816"/>
                  <a:ext cx="2170529" cy="133257"/>
                </a:xfrm>
                <a:prstGeom prst="rect">
                  <a:avLst/>
                </a:prstGeom>
                <a:grpFill/>
              </xdr:spPr>
            </xdr:pic>
            <xdr:pic>
              <xdr:nvPicPr>
                <xdr:cNvPr id="60" name="図 59">
                  <a:extLst>
                    <a:ext uri="{FF2B5EF4-FFF2-40B4-BE49-F238E27FC236}">
                      <a16:creationId xmlns:a16="http://schemas.microsoft.com/office/drawing/2014/main" id="{02FB0195-7F88-CE5A-22D7-3BD14A934F54}"/>
                    </a:ext>
                  </a:extLst>
                </xdr:cNvPr>
                <xdr:cNvPicPr>
                  <a:picLocks noChangeAspect="1"/>
                </xdr:cNvPicPr>
              </xdr:nvPicPr>
              <xdr:blipFill>
                <a:blip xmlns:r="http://schemas.openxmlformats.org/officeDocument/2006/relationships" r:embed="rId2"/>
                <a:stretch>
                  <a:fillRect/>
                </a:stretch>
              </xdr:blipFill>
              <xdr:spPr>
                <a:xfrm>
                  <a:off x="1795379" y="1397816"/>
                  <a:ext cx="2170529" cy="133257"/>
                </a:xfrm>
                <a:prstGeom prst="rect">
                  <a:avLst/>
                </a:prstGeom>
                <a:grpFill/>
              </xdr:spPr>
            </xdr:pic>
          </xdr:grpSp>
          <xdr:grpSp>
            <xdr:nvGrpSpPr>
              <xdr:cNvPr id="56" name="グループ化 55">
                <a:extLst>
                  <a:ext uri="{FF2B5EF4-FFF2-40B4-BE49-F238E27FC236}">
                    <a16:creationId xmlns:a16="http://schemas.microsoft.com/office/drawing/2014/main" id="{ACC15A8F-DA28-805C-126C-98C14567D58D}"/>
                  </a:ext>
                </a:extLst>
              </xdr:cNvPr>
              <xdr:cNvGrpSpPr/>
            </xdr:nvGrpSpPr>
            <xdr:grpSpPr>
              <a:xfrm>
                <a:off x="7536160" y="5373216"/>
                <a:ext cx="3891597" cy="133257"/>
                <a:chOff x="74311" y="1397816"/>
                <a:chExt cx="3891597" cy="133257"/>
              </a:xfrm>
              <a:grpFill/>
            </xdr:grpSpPr>
            <xdr:pic>
              <xdr:nvPicPr>
                <xdr:cNvPr id="57" name="図 56">
                  <a:extLst>
                    <a:ext uri="{FF2B5EF4-FFF2-40B4-BE49-F238E27FC236}">
                      <a16:creationId xmlns:a16="http://schemas.microsoft.com/office/drawing/2014/main" id="{7614B8F6-3992-3AA9-EEC2-D7D04B01171D}"/>
                    </a:ext>
                  </a:extLst>
                </xdr:cNvPr>
                <xdr:cNvPicPr>
                  <a:picLocks noChangeAspect="1"/>
                </xdr:cNvPicPr>
              </xdr:nvPicPr>
              <xdr:blipFill>
                <a:blip xmlns:r="http://schemas.openxmlformats.org/officeDocument/2006/relationships" r:embed="rId2"/>
                <a:stretch>
                  <a:fillRect/>
                </a:stretch>
              </xdr:blipFill>
              <xdr:spPr>
                <a:xfrm>
                  <a:off x="74311" y="1397816"/>
                  <a:ext cx="2170529" cy="133257"/>
                </a:xfrm>
                <a:prstGeom prst="rect">
                  <a:avLst/>
                </a:prstGeom>
                <a:grpFill/>
              </xdr:spPr>
            </xdr:pic>
            <xdr:pic>
              <xdr:nvPicPr>
                <xdr:cNvPr id="58" name="図 57">
                  <a:extLst>
                    <a:ext uri="{FF2B5EF4-FFF2-40B4-BE49-F238E27FC236}">
                      <a16:creationId xmlns:a16="http://schemas.microsoft.com/office/drawing/2014/main" id="{B365553A-B137-AE9D-FCDE-BBD0FAD15BE3}"/>
                    </a:ext>
                  </a:extLst>
                </xdr:cNvPr>
                <xdr:cNvPicPr>
                  <a:picLocks noChangeAspect="1"/>
                </xdr:cNvPicPr>
              </xdr:nvPicPr>
              <xdr:blipFill>
                <a:blip xmlns:r="http://schemas.openxmlformats.org/officeDocument/2006/relationships" r:embed="rId2"/>
                <a:stretch>
                  <a:fillRect/>
                </a:stretch>
              </xdr:blipFill>
              <xdr:spPr>
                <a:xfrm>
                  <a:off x="1795379" y="1397816"/>
                  <a:ext cx="2170529" cy="133257"/>
                </a:xfrm>
                <a:prstGeom prst="rect">
                  <a:avLst/>
                </a:prstGeom>
                <a:grpFill/>
              </xdr:spPr>
            </xdr:pic>
          </xdr:grpSp>
        </xdr:grpSp>
        <xdr:sp macro="" textlink="">
          <xdr:nvSpPr>
            <xdr:cNvPr id="53" name="正方形/長方形 52">
              <a:extLst>
                <a:ext uri="{FF2B5EF4-FFF2-40B4-BE49-F238E27FC236}">
                  <a16:creationId xmlns:a16="http://schemas.microsoft.com/office/drawing/2014/main" id="{CFA3371D-DC92-3502-CAA9-E9765286F27E}"/>
                </a:ext>
              </a:extLst>
            </xdr:cNvPr>
            <xdr:cNvSpPr/>
          </xdr:nvSpPr>
          <xdr:spPr>
            <a:xfrm>
              <a:off x="7792254" y="1909107"/>
              <a:ext cx="605006" cy="812740"/>
            </a:xfrm>
            <a:prstGeom prst="rect">
              <a:avLst/>
            </a:prstGeom>
            <a:noFill/>
          </xdr:spPr>
          <xdr:txBody>
            <a:bodyPr wrap="square" lIns="91440" tIns="45720" rIns="91440" bIns="45720">
              <a:spAutoFit/>
            </a:bodyPr>
            <a:lstStyle>
              <a:defPPr>
                <a:defRPr lang="en-US"/>
              </a:defPPr>
              <a:lvl1pPr algn="l" rtl="0" fontAlgn="base">
                <a:spcBef>
                  <a:spcPct val="0"/>
                </a:spcBef>
                <a:spcAft>
                  <a:spcPct val="0"/>
                </a:spcAft>
                <a:defRPr kumimoji="1" sz="1600" b="1" kern="1200">
                  <a:solidFill>
                    <a:schemeClr val="tx1"/>
                  </a:solidFill>
                  <a:latin typeface="Arial" pitchFamily="34" charset="0"/>
                  <a:ea typeface="ＭＳ Ｐゴシック" pitchFamily="50" charset="-128"/>
                  <a:cs typeface="+mn-cs"/>
                </a:defRPr>
              </a:lvl1pPr>
              <a:lvl2pPr marL="457200" algn="l" rtl="0" fontAlgn="base">
                <a:spcBef>
                  <a:spcPct val="0"/>
                </a:spcBef>
                <a:spcAft>
                  <a:spcPct val="0"/>
                </a:spcAft>
                <a:defRPr kumimoji="1" sz="1600" b="1" kern="1200">
                  <a:solidFill>
                    <a:schemeClr val="tx1"/>
                  </a:solidFill>
                  <a:latin typeface="Arial" pitchFamily="34" charset="0"/>
                  <a:ea typeface="ＭＳ Ｐゴシック" pitchFamily="50" charset="-128"/>
                  <a:cs typeface="+mn-cs"/>
                </a:defRPr>
              </a:lvl2pPr>
              <a:lvl3pPr marL="914400" algn="l" rtl="0" fontAlgn="base">
                <a:spcBef>
                  <a:spcPct val="0"/>
                </a:spcBef>
                <a:spcAft>
                  <a:spcPct val="0"/>
                </a:spcAft>
                <a:defRPr kumimoji="1" sz="1600" b="1" kern="1200">
                  <a:solidFill>
                    <a:schemeClr val="tx1"/>
                  </a:solidFill>
                  <a:latin typeface="Arial" pitchFamily="34" charset="0"/>
                  <a:ea typeface="ＭＳ Ｐゴシック" pitchFamily="50" charset="-128"/>
                  <a:cs typeface="+mn-cs"/>
                </a:defRPr>
              </a:lvl3pPr>
              <a:lvl4pPr marL="1371600" algn="l" rtl="0" fontAlgn="base">
                <a:spcBef>
                  <a:spcPct val="0"/>
                </a:spcBef>
                <a:spcAft>
                  <a:spcPct val="0"/>
                </a:spcAft>
                <a:defRPr kumimoji="1" sz="1600" b="1" kern="1200">
                  <a:solidFill>
                    <a:schemeClr val="tx1"/>
                  </a:solidFill>
                  <a:latin typeface="Arial" pitchFamily="34" charset="0"/>
                  <a:ea typeface="ＭＳ Ｐゴシック" pitchFamily="50" charset="-128"/>
                  <a:cs typeface="+mn-cs"/>
                </a:defRPr>
              </a:lvl4pPr>
              <a:lvl5pPr marL="1828800" algn="l" rtl="0" fontAlgn="base">
                <a:spcBef>
                  <a:spcPct val="0"/>
                </a:spcBef>
                <a:spcAft>
                  <a:spcPct val="0"/>
                </a:spcAft>
                <a:defRPr kumimoji="1" sz="1600" b="1" kern="1200">
                  <a:solidFill>
                    <a:schemeClr val="tx1"/>
                  </a:solidFill>
                  <a:latin typeface="Arial" pitchFamily="34" charset="0"/>
                  <a:ea typeface="ＭＳ Ｐゴシック" pitchFamily="50" charset="-128"/>
                  <a:cs typeface="+mn-cs"/>
                </a:defRPr>
              </a:lvl5pPr>
              <a:lvl6pPr marL="2286000" algn="l" defTabSz="914400" rtl="0" eaLnBrk="1" latinLnBrk="0" hangingPunct="1">
                <a:defRPr kumimoji="1" sz="1600" b="1" kern="1200">
                  <a:solidFill>
                    <a:schemeClr val="tx1"/>
                  </a:solidFill>
                  <a:latin typeface="Arial" pitchFamily="34" charset="0"/>
                  <a:ea typeface="ＭＳ Ｐゴシック" pitchFamily="50" charset="-128"/>
                  <a:cs typeface="+mn-cs"/>
                </a:defRPr>
              </a:lvl6pPr>
              <a:lvl7pPr marL="2743200" algn="l" defTabSz="914400" rtl="0" eaLnBrk="1" latinLnBrk="0" hangingPunct="1">
                <a:defRPr kumimoji="1" sz="1600" b="1" kern="1200">
                  <a:solidFill>
                    <a:schemeClr val="tx1"/>
                  </a:solidFill>
                  <a:latin typeface="Arial" pitchFamily="34" charset="0"/>
                  <a:ea typeface="ＭＳ Ｐゴシック" pitchFamily="50" charset="-128"/>
                  <a:cs typeface="+mn-cs"/>
                </a:defRPr>
              </a:lvl7pPr>
              <a:lvl8pPr marL="3200400" algn="l" defTabSz="914400" rtl="0" eaLnBrk="1" latinLnBrk="0" hangingPunct="1">
                <a:defRPr kumimoji="1" sz="1600" b="1" kern="1200">
                  <a:solidFill>
                    <a:schemeClr val="tx1"/>
                  </a:solidFill>
                  <a:latin typeface="Arial" pitchFamily="34" charset="0"/>
                  <a:ea typeface="ＭＳ Ｐゴシック" pitchFamily="50" charset="-128"/>
                  <a:cs typeface="+mn-cs"/>
                </a:defRPr>
              </a:lvl8pPr>
              <a:lvl9pPr marL="3657600" algn="l" defTabSz="914400" rtl="0" eaLnBrk="1" latinLnBrk="0" hangingPunct="1">
                <a:defRPr kumimoji="1" sz="1600" b="1" kern="1200">
                  <a:solidFill>
                    <a:schemeClr val="tx1"/>
                  </a:solidFill>
                  <a:latin typeface="Arial" pitchFamily="34" charset="0"/>
                  <a:ea typeface="ＭＳ Ｐゴシック" pitchFamily="50" charset="-128"/>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defRPr/>
              </a:pPr>
              <a:r>
                <a:rPr kumimoji="1" lang="ja-JP" altLang="en-US" sz="1400" b="0" i="0" u="none" strike="noStrike" kern="1200" cap="none" spc="0" normalizeH="0" baseline="0">
                  <a:ln w="0"/>
                  <a:solidFill>
                    <a:srgbClr val="CC0066"/>
                  </a:solidFill>
                  <a:effectLst>
                    <a:outerShdw blurRad="38100" dist="19050" dir="2700000" algn="tl" rotWithShape="0">
                      <a:prstClr val="black">
                        <a:alpha val="40000"/>
                      </a:prstClr>
                    </a:outerShdw>
                  </a:effectLst>
                  <a:uLnTx/>
                  <a:uFillTx/>
                  <a:latin typeface="Arial" pitchFamily="34" charset="0"/>
                  <a:ea typeface="HG創英角ｺﾞｼｯｸUB" panose="020B0909000000000000" pitchFamily="49" charset="-128"/>
                  <a:cs typeface="+mn-cs"/>
                </a:rPr>
                <a:t>⑤</a:t>
              </a:r>
            </a:p>
          </xdr:txBody>
        </xdr:sp>
      </xdr:grpSp>
      <xdr:sp macro="" textlink="">
        <xdr:nvSpPr>
          <xdr:cNvPr id="67" name="テキスト ボックス 66">
            <a:extLst>
              <a:ext uri="{FF2B5EF4-FFF2-40B4-BE49-F238E27FC236}">
                <a16:creationId xmlns:a16="http://schemas.microsoft.com/office/drawing/2014/main" id="{17EC7663-6005-9FB3-DED4-ECF2A45CA2F9}"/>
              </a:ext>
            </a:extLst>
          </xdr:cNvPr>
          <xdr:cNvSpPr txBox="1"/>
        </xdr:nvSpPr>
        <xdr:spPr>
          <a:xfrm>
            <a:off x="684294" y="819657"/>
            <a:ext cx="533719" cy="1322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1"/>
          <a:lstStyle/>
          <a:p>
            <a:r>
              <a:rPr kumimoji="1" lang="ja-JP" altLang="en-US" sz="1000"/>
              <a:t>　　　　　前</a:t>
            </a:r>
          </a:p>
        </xdr:txBody>
      </xdr:sp>
    </xdr:grpSp>
    <xdr:clientData/>
  </xdr:twoCellAnchor>
  <xdr:twoCellAnchor>
    <xdr:from>
      <xdr:col>7</xdr:col>
      <xdr:colOff>28323</xdr:colOff>
      <xdr:row>20</xdr:row>
      <xdr:rowOff>7409</xdr:rowOff>
    </xdr:from>
    <xdr:to>
      <xdr:col>8</xdr:col>
      <xdr:colOff>5609</xdr:colOff>
      <xdr:row>20</xdr:row>
      <xdr:rowOff>187409</xdr:rowOff>
    </xdr:to>
    <xdr:sp macro="" textlink="">
      <xdr:nvSpPr>
        <xdr:cNvPr id="69" name="矢印: 上 68">
          <a:extLst>
            <a:ext uri="{FF2B5EF4-FFF2-40B4-BE49-F238E27FC236}">
              <a16:creationId xmlns:a16="http://schemas.microsoft.com/office/drawing/2014/main" id="{B201384D-D8EA-4DA0-8076-34A5917A07E4}"/>
            </a:ext>
          </a:extLst>
        </xdr:cNvPr>
        <xdr:cNvSpPr/>
      </xdr:nvSpPr>
      <xdr:spPr>
        <a:xfrm rot="5400000">
          <a:off x="4136109" y="3800838"/>
          <a:ext cx="180000" cy="576000"/>
        </a:xfrm>
        <a:prstGeom prst="upArrow">
          <a:avLst/>
        </a:prstGeom>
        <a:solidFill>
          <a:schemeClr val="accent5">
            <a:lumMod val="40000"/>
            <a:lumOff val="60000"/>
          </a:schemeClr>
        </a:solidFill>
        <a:ln>
          <a:solidFill>
            <a:schemeClr val="accent5">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254000</xdr:colOff>
      <xdr:row>14</xdr:row>
      <xdr:rowOff>34636</xdr:rowOff>
    </xdr:from>
    <xdr:to>
      <xdr:col>13</xdr:col>
      <xdr:colOff>580570</xdr:colOff>
      <xdr:row>20</xdr:row>
      <xdr:rowOff>153486</xdr:rowOff>
    </xdr:to>
    <xdr:sp macro="" textlink="">
      <xdr:nvSpPr>
        <xdr:cNvPr id="70" name="矢印: 上向き折線 69">
          <a:extLst>
            <a:ext uri="{FF2B5EF4-FFF2-40B4-BE49-F238E27FC236}">
              <a16:creationId xmlns:a16="http://schemas.microsoft.com/office/drawing/2014/main" id="{A4EFBDF2-AE91-46CF-9E6B-46C4D8C868E5}"/>
            </a:ext>
          </a:extLst>
        </xdr:cNvPr>
        <xdr:cNvSpPr/>
      </xdr:nvSpPr>
      <xdr:spPr>
        <a:xfrm>
          <a:off x="6749143" y="2828636"/>
          <a:ext cx="1106713" cy="1316279"/>
        </a:xfrm>
        <a:prstGeom prst="bentUpArrow">
          <a:avLst>
            <a:gd name="adj1" fmla="val 9908"/>
            <a:gd name="adj2" fmla="val 11285"/>
            <a:gd name="adj3" fmla="val 14450"/>
          </a:avLst>
        </a:prstGeom>
        <a:solidFill>
          <a:schemeClr val="accent5">
            <a:lumMod val="40000"/>
            <a:lumOff val="60000"/>
          </a:schemeClr>
        </a:solidFill>
        <a:ln>
          <a:solidFill>
            <a:schemeClr val="accent5">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101601</xdr:colOff>
      <xdr:row>0</xdr:row>
      <xdr:rowOff>19051</xdr:rowOff>
    </xdr:from>
    <xdr:to>
      <xdr:col>12</xdr:col>
      <xdr:colOff>123635</xdr:colOff>
      <xdr:row>15</xdr:row>
      <xdr:rowOff>76201</xdr:rowOff>
    </xdr:to>
    <xdr:pic>
      <xdr:nvPicPr>
        <xdr:cNvPr id="2" name="図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3803651" y="19051"/>
          <a:ext cx="4898834" cy="3092450"/>
        </a:xfrm>
        <a:prstGeom prst="rect">
          <a:avLst/>
        </a:prstGeom>
        <a:solidFill>
          <a:schemeClr val="bg1"/>
        </a:solidFill>
      </xdr:spPr>
    </xdr:pic>
    <xdr:clientData/>
  </xdr:twoCellAnchor>
  <xdr:twoCellAnchor editAs="oneCell">
    <xdr:from>
      <xdr:col>12</xdr:col>
      <xdr:colOff>311151</xdr:colOff>
      <xdr:row>0</xdr:row>
      <xdr:rowOff>6350</xdr:rowOff>
    </xdr:from>
    <xdr:to>
      <xdr:col>19</xdr:col>
      <xdr:colOff>984250</xdr:colOff>
      <xdr:row>15</xdr:row>
      <xdr:rowOff>38100</xdr:rowOff>
    </xdr:to>
    <xdr:pic>
      <xdr:nvPicPr>
        <xdr:cNvPr id="4" name="図 3">
          <a:extLst>
            <a:ext uri="{FF2B5EF4-FFF2-40B4-BE49-F238E27FC236}">
              <a16:creationId xmlns:a16="http://schemas.microsoft.com/office/drawing/2014/main" id="{328FAFE2-B35D-47E5-B725-19D6EAF4F052}"/>
            </a:ext>
          </a:extLst>
        </xdr:cNvPr>
        <xdr:cNvPicPr>
          <a:picLocks noChangeAspect="1"/>
        </xdr:cNvPicPr>
      </xdr:nvPicPr>
      <xdr:blipFill>
        <a:blip xmlns:r="http://schemas.openxmlformats.org/officeDocument/2006/relationships" r:embed="rId2"/>
        <a:stretch>
          <a:fillRect/>
        </a:stretch>
      </xdr:blipFill>
      <xdr:spPr>
        <a:xfrm>
          <a:off x="8890001" y="6350"/>
          <a:ext cx="4927599" cy="3067050"/>
        </a:xfrm>
        <a:prstGeom prst="rect">
          <a:avLst/>
        </a:prstGeom>
        <a:solidFill>
          <a:schemeClr val="bg1"/>
        </a:solid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xdr:col>
      <xdr:colOff>203199</xdr:colOff>
      <xdr:row>0</xdr:row>
      <xdr:rowOff>0</xdr:rowOff>
    </xdr:from>
    <xdr:to>
      <xdr:col>20</xdr:col>
      <xdr:colOff>501496</xdr:colOff>
      <xdr:row>14</xdr:row>
      <xdr:rowOff>82550</xdr:rowOff>
    </xdr:to>
    <xdr:pic>
      <xdr:nvPicPr>
        <xdr:cNvPr id="2" name="図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8451849" y="0"/>
          <a:ext cx="5644997" cy="2781300"/>
        </a:xfrm>
        <a:prstGeom prst="rect">
          <a:avLst/>
        </a:prstGeom>
        <a:solidFill>
          <a:schemeClr val="bg1"/>
        </a:solidFill>
      </xdr:spPr>
    </xdr:pic>
    <xdr:clientData/>
  </xdr:twoCellAnchor>
  <xdr:twoCellAnchor editAs="oneCell">
    <xdr:from>
      <xdr:col>4</xdr:col>
      <xdr:colOff>38100</xdr:colOff>
      <xdr:row>0</xdr:row>
      <xdr:rowOff>6350</xdr:rowOff>
    </xdr:from>
    <xdr:to>
      <xdr:col>12</xdr:col>
      <xdr:colOff>60134</xdr:colOff>
      <xdr:row>14</xdr:row>
      <xdr:rowOff>69850</xdr:rowOff>
    </xdr:to>
    <xdr:pic>
      <xdr:nvPicPr>
        <xdr:cNvPr id="6" name="図 5">
          <a:extLst>
            <a:ext uri="{FF2B5EF4-FFF2-40B4-BE49-F238E27FC236}">
              <a16:creationId xmlns:a16="http://schemas.microsoft.com/office/drawing/2014/main" id="{B5285386-338A-4646-8674-1EFE63D44F1B}"/>
            </a:ext>
          </a:extLst>
        </xdr:cNvPr>
        <xdr:cNvPicPr>
          <a:picLocks noChangeAspect="1"/>
        </xdr:cNvPicPr>
      </xdr:nvPicPr>
      <xdr:blipFill>
        <a:blip xmlns:r="http://schemas.openxmlformats.org/officeDocument/2006/relationships" r:embed="rId2"/>
        <a:stretch>
          <a:fillRect/>
        </a:stretch>
      </xdr:blipFill>
      <xdr:spPr>
        <a:xfrm>
          <a:off x="3409950" y="6350"/>
          <a:ext cx="4898834" cy="2762250"/>
        </a:xfrm>
        <a:prstGeom prst="rect">
          <a:avLst/>
        </a:prstGeom>
        <a:solidFill>
          <a:schemeClr val="bg1"/>
        </a:solidFill>
      </xdr:spPr>
    </xdr:pic>
    <xdr:clientData/>
  </xdr:twoCellAnchor>
  <xdr:twoCellAnchor>
    <xdr:from>
      <xdr:col>26</xdr:col>
      <xdr:colOff>12700</xdr:colOff>
      <xdr:row>10</xdr:row>
      <xdr:rowOff>95250</xdr:rowOff>
    </xdr:from>
    <xdr:to>
      <xdr:col>29</xdr:col>
      <xdr:colOff>304800</xdr:colOff>
      <xdr:row>15</xdr:row>
      <xdr:rowOff>25400</xdr:rowOff>
    </xdr:to>
    <xdr:sp macro="" textlink="">
      <xdr:nvSpPr>
        <xdr:cNvPr id="3" name="吹き出し: 角を丸めた四角形 2">
          <a:extLst>
            <a:ext uri="{FF2B5EF4-FFF2-40B4-BE49-F238E27FC236}">
              <a16:creationId xmlns:a16="http://schemas.microsoft.com/office/drawing/2014/main" id="{6F0E54F0-FE3A-971D-B265-58CBDDC0F57F}"/>
            </a:ext>
          </a:extLst>
        </xdr:cNvPr>
        <xdr:cNvSpPr/>
      </xdr:nvSpPr>
      <xdr:spPr>
        <a:xfrm>
          <a:off x="16795750" y="2101850"/>
          <a:ext cx="2120900" cy="768350"/>
        </a:xfrm>
        <a:prstGeom prst="wedgeRoundRectCallout">
          <a:avLst>
            <a:gd name="adj1" fmla="val 55375"/>
            <a:gd name="adj2" fmla="val 17227"/>
            <a:gd name="adj3" fmla="val 16667"/>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For those aged 50 and over,60 years old at presentas reachingEstimated amount</a:t>
          </a:r>
          <a:endParaRPr kumimoji="1" lang="ja-JP" altLang="en-US" sz="1100">
            <a:solidFill>
              <a:schemeClr val="tx1"/>
            </a:solidFill>
          </a:endParaRPr>
        </a:p>
      </xdr:txBody>
    </xdr:sp>
    <xdr:clientData/>
  </xdr:twoCellAnchor>
  <xdr:twoCellAnchor>
    <xdr:from>
      <xdr:col>26</xdr:col>
      <xdr:colOff>25400</xdr:colOff>
      <xdr:row>4</xdr:row>
      <xdr:rowOff>273050</xdr:rowOff>
    </xdr:from>
    <xdr:to>
      <xdr:col>28</xdr:col>
      <xdr:colOff>361950</xdr:colOff>
      <xdr:row>9</xdr:row>
      <xdr:rowOff>76200</xdr:rowOff>
    </xdr:to>
    <xdr:sp macro="" textlink="">
      <xdr:nvSpPr>
        <xdr:cNvPr id="4" name="吹き出し: 角を丸めた四角形 3">
          <a:extLst>
            <a:ext uri="{FF2B5EF4-FFF2-40B4-BE49-F238E27FC236}">
              <a16:creationId xmlns:a16="http://schemas.microsoft.com/office/drawing/2014/main" id="{0D23D559-F587-2613-D775-B1C8B12DC933}"/>
            </a:ext>
          </a:extLst>
        </xdr:cNvPr>
        <xdr:cNvSpPr/>
      </xdr:nvSpPr>
      <xdr:spPr>
        <a:xfrm>
          <a:off x="16808450" y="958850"/>
          <a:ext cx="1555750" cy="958850"/>
        </a:xfrm>
        <a:prstGeom prst="wedgeRoundRectCallout">
          <a:avLst>
            <a:gd name="adj1" fmla="val 98775"/>
            <a:gd name="adj2" fmla="val -29265"/>
            <a:gd name="adj3" fmla="val 16667"/>
          </a:avLst>
        </a:prstGeom>
        <a:solidFill>
          <a:srgbClr val="CC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rIns="36000" rtlCol="0" anchor="ctr" anchorCtr="0"/>
        <a:lstStyle/>
        <a:p>
          <a:pPr algn="l"/>
          <a:r>
            <a:rPr kumimoji="1" lang="en-US" altLang="ja-JP" sz="1100">
              <a:solidFill>
                <a:schemeClr val="tx1"/>
              </a:solidFill>
            </a:rPr>
            <a:t>old-age welfare pension</a:t>
          </a:r>
        </a:p>
        <a:p>
          <a:pPr algn="l"/>
          <a:r>
            <a:rPr kumimoji="1" lang="en-US" altLang="ja-JP" sz="1100">
              <a:solidFill>
                <a:schemeClr val="tx1"/>
              </a:solidFill>
            </a:rPr>
            <a:t>(remuneration proportional</a:t>
          </a:r>
          <a:r>
            <a:rPr kumimoji="1" lang="ja-JP" altLang="en-US" sz="1100" baseline="0">
              <a:solidFill>
                <a:schemeClr val="tx1"/>
              </a:solidFill>
            </a:rPr>
            <a:t> </a:t>
          </a:r>
          <a:r>
            <a:rPr kumimoji="1" lang="en-US" altLang="ja-JP" sz="1100">
              <a:solidFill>
                <a:schemeClr val="tx1"/>
              </a:solidFill>
            </a:rPr>
            <a:t>portion)</a:t>
          </a:r>
        </a:p>
        <a:p>
          <a:pPr algn="l"/>
          <a:r>
            <a:rPr kumimoji="1" lang="en-US" altLang="ja-JP" sz="1100">
              <a:solidFill>
                <a:schemeClr val="tx1"/>
              </a:solidFill>
            </a:rPr>
            <a:t>estimated amount</a:t>
          </a:r>
          <a:endParaRPr kumimoji="1" lang="ja-JP" altLang="en-US" sz="1100">
            <a:solidFill>
              <a:schemeClr val="tx1"/>
            </a:solidFill>
          </a:endParaRPr>
        </a:p>
      </xdr:txBody>
    </xdr:sp>
    <xdr:clientData/>
  </xdr:twoCellAnchor>
  <xdr:twoCellAnchor>
    <xdr:from>
      <xdr:col>24</xdr:col>
      <xdr:colOff>203200</xdr:colOff>
      <xdr:row>6</xdr:row>
      <xdr:rowOff>127000</xdr:rowOff>
    </xdr:from>
    <xdr:to>
      <xdr:col>26</xdr:col>
      <xdr:colOff>368300</xdr:colOff>
      <xdr:row>9</xdr:row>
      <xdr:rowOff>152400</xdr:rowOff>
    </xdr:to>
    <xdr:sp macro="" textlink="">
      <xdr:nvSpPr>
        <xdr:cNvPr id="8" name="吹き出し: 角を丸めた四角形 7">
          <a:extLst>
            <a:ext uri="{FF2B5EF4-FFF2-40B4-BE49-F238E27FC236}">
              <a16:creationId xmlns:a16="http://schemas.microsoft.com/office/drawing/2014/main" id="{14BE0330-B0A2-025B-C0E7-9F3E97E4EA6D}"/>
            </a:ext>
          </a:extLst>
        </xdr:cNvPr>
        <xdr:cNvSpPr/>
      </xdr:nvSpPr>
      <xdr:spPr>
        <a:xfrm>
          <a:off x="15767050" y="1308100"/>
          <a:ext cx="1384300" cy="685800"/>
        </a:xfrm>
        <a:prstGeom prst="wedgeRoundRectCallout">
          <a:avLst>
            <a:gd name="adj1" fmla="val 69075"/>
            <a:gd name="adj2" fmla="val -4059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en-US" altLang="ja-JP" sz="1100">
              <a:solidFill>
                <a:schemeClr val="tx1"/>
              </a:solidFill>
            </a:rPr>
            <a:t>Estimated total amount of old-age pension</a:t>
          </a:r>
          <a:endParaRPr kumimoji="1" lang="ja-JP" altLang="en-US" sz="1100">
            <a:solidFill>
              <a:schemeClr val="tx1"/>
            </a:solidFill>
          </a:endParaRPr>
        </a:p>
      </xdr:txBody>
    </xdr:sp>
    <xdr:clientData/>
  </xdr:twoCellAnchor>
  <xdr:twoCellAnchor>
    <xdr:from>
      <xdr:col>24</xdr:col>
      <xdr:colOff>120650</xdr:colOff>
      <xdr:row>0</xdr:row>
      <xdr:rowOff>120650</xdr:rowOff>
    </xdr:from>
    <xdr:to>
      <xdr:col>26</xdr:col>
      <xdr:colOff>577850</xdr:colOff>
      <xdr:row>4</xdr:row>
      <xdr:rowOff>234950</xdr:rowOff>
    </xdr:to>
    <xdr:sp macro="" textlink="">
      <xdr:nvSpPr>
        <xdr:cNvPr id="9" name="吹き出し: 角を丸めた四角形 8">
          <a:extLst>
            <a:ext uri="{FF2B5EF4-FFF2-40B4-BE49-F238E27FC236}">
              <a16:creationId xmlns:a16="http://schemas.microsoft.com/office/drawing/2014/main" id="{5D56CF70-865B-8849-F303-286A7BF6B9B4}"/>
            </a:ext>
          </a:extLst>
        </xdr:cNvPr>
        <xdr:cNvSpPr/>
      </xdr:nvSpPr>
      <xdr:spPr>
        <a:xfrm>
          <a:off x="15684500" y="120650"/>
          <a:ext cx="1676400" cy="800100"/>
        </a:xfrm>
        <a:prstGeom prst="wedgeRoundRectCallou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National Pension Old-age Basic Pension Estimated Amount</a:t>
          </a:r>
          <a:endParaRPr kumimoji="1" lang="ja-JP" altLang="en-US" sz="1100">
            <a:solidFill>
              <a:schemeClr val="tx1"/>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38100</xdr:colOff>
      <xdr:row>6</xdr:row>
      <xdr:rowOff>57150</xdr:rowOff>
    </xdr:from>
    <xdr:to>
      <xdr:col>3</xdr:col>
      <xdr:colOff>571500</xdr:colOff>
      <xdr:row>9</xdr:row>
      <xdr:rowOff>133350</xdr:rowOff>
    </xdr:to>
    <xdr:sp macro="" textlink="">
      <xdr:nvSpPr>
        <xdr:cNvPr id="2" name="矢印: 左 1">
          <a:extLst>
            <a:ext uri="{FF2B5EF4-FFF2-40B4-BE49-F238E27FC236}">
              <a16:creationId xmlns:a16="http://schemas.microsoft.com/office/drawing/2014/main" id="{4B65B9C3-9829-E450-E953-44673A4D49A5}"/>
            </a:ext>
          </a:extLst>
        </xdr:cNvPr>
        <xdr:cNvSpPr/>
      </xdr:nvSpPr>
      <xdr:spPr>
        <a:xfrm>
          <a:off x="1866900" y="552450"/>
          <a:ext cx="533400" cy="571500"/>
        </a:xfrm>
        <a:prstGeom prst="leftArrow">
          <a:avLst/>
        </a:prstGeom>
        <a:solidFill>
          <a:schemeClr val="bg1">
            <a:lumMod val="85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38100</xdr:colOff>
      <xdr:row>6</xdr:row>
      <xdr:rowOff>57150</xdr:rowOff>
    </xdr:from>
    <xdr:to>
      <xdr:col>3</xdr:col>
      <xdr:colOff>571500</xdr:colOff>
      <xdr:row>9</xdr:row>
      <xdr:rowOff>133350</xdr:rowOff>
    </xdr:to>
    <xdr:sp macro="" textlink="">
      <xdr:nvSpPr>
        <xdr:cNvPr id="3" name="矢印: 左 2">
          <a:extLst>
            <a:ext uri="{FF2B5EF4-FFF2-40B4-BE49-F238E27FC236}">
              <a16:creationId xmlns:a16="http://schemas.microsoft.com/office/drawing/2014/main" id="{53E0F210-AA3E-41AF-A79C-A7A72C97A58A}"/>
            </a:ext>
          </a:extLst>
        </xdr:cNvPr>
        <xdr:cNvSpPr/>
      </xdr:nvSpPr>
      <xdr:spPr>
        <a:xfrm>
          <a:off x="2057400" y="552450"/>
          <a:ext cx="533400" cy="571500"/>
        </a:xfrm>
        <a:prstGeom prst="leftArrow">
          <a:avLst/>
        </a:prstGeom>
        <a:solidFill>
          <a:schemeClr val="bg1">
            <a:lumMod val="85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12700</xdr:colOff>
      <xdr:row>1</xdr:row>
      <xdr:rowOff>12703</xdr:rowOff>
    </xdr:from>
    <xdr:to>
      <xdr:col>11</xdr:col>
      <xdr:colOff>514350</xdr:colOff>
      <xdr:row>4</xdr:row>
      <xdr:rowOff>19053</xdr:rowOff>
    </xdr:to>
    <xdr:sp macro="" textlink="">
      <xdr:nvSpPr>
        <xdr:cNvPr id="3" name="矢印: 環状 2">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rot="5400000">
          <a:off x="7715250" y="184153"/>
          <a:ext cx="514350" cy="501650"/>
        </a:xfrm>
        <a:prstGeom prst="circularArrow">
          <a:avLst>
            <a:gd name="adj1" fmla="val 12500"/>
            <a:gd name="adj2" fmla="val 1346817"/>
            <a:gd name="adj3" fmla="val 20457681"/>
            <a:gd name="adj4" fmla="val 8738231"/>
            <a:gd name="adj5" fmla="val 1114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1035050</xdr:colOff>
      <xdr:row>0</xdr:row>
      <xdr:rowOff>38100</xdr:rowOff>
    </xdr:from>
    <xdr:to>
      <xdr:col>10</xdr:col>
      <xdr:colOff>57150</xdr:colOff>
      <xdr:row>1</xdr:row>
      <xdr:rowOff>95250</xdr:rowOff>
    </xdr:to>
    <xdr:sp macro="" textlink="">
      <xdr:nvSpPr>
        <xdr:cNvPr id="4" name="吹き出し: 角を丸めた四角形 3">
          <a:extLst>
            <a:ext uri="{FF2B5EF4-FFF2-40B4-BE49-F238E27FC236}">
              <a16:creationId xmlns:a16="http://schemas.microsoft.com/office/drawing/2014/main" id="{41604CF2-D977-13CB-D174-83E9E91B5935}"/>
            </a:ext>
          </a:extLst>
        </xdr:cNvPr>
        <xdr:cNvSpPr/>
      </xdr:nvSpPr>
      <xdr:spPr>
        <a:xfrm>
          <a:off x="2070100" y="38100"/>
          <a:ext cx="3498850" cy="222250"/>
        </a:xfrm>
        <a:prstGeom prst="wedgeRoundRectCallout">
          <a:avLst>
            <a:gd name="adj1" fmla="val 1506"/>
            <a:gd name="adj2" fmla="val 69792"/>
            <a:gd name="adj3" fmla="val 16667"/>
          </a:avLst>
        </a:prstGeom>
        <a:solidFill>
          <a:schemeClr val="tx2">
            <a:lumMod val="20000"/>
            <a:lumOff val="80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1"/>
        <a:lstStyle/>
        <a:p>
          <a:pPr algn="l"/>
          <a:r>
            <a:rPr kumimoji="1" lang="ja-JP" altLang="en-US" sz="1100">
              <a:solidFill>
                <a:srgbClr val="002060"/>
              </a:solidFill>
            </a:rPr>
            <a:t>税金・社会保険料は、年金収入の</a:t>
          </a:r>
          <a:r>
            <a:rPr kumimoji="1" lang="en-US" altLang="ja-JP" sz="1100">
              <a:solidFill>
                <a:srgbClr val="002060"/>
              </a:solidFill>
            </a:rPr>
            <a:t>15</a:t>
          </a:r>
          <a:r>
            <a:rPr kumimoji="1" lang="ja-JP" altLang="en-US" sz="1100">
              <a:solidFill>
                <a:srgbClr val="002060"/>
              </a:solidFill>
            </a:rPr>
            <a:t>％とかんがえます。</a:t>
          </a:r>
        </a:p>
      </xdr:txBody>
    </xdr:sp>
    <xdr:clientData/>
  </xdr:twoCellAnchor>
  <xdr:twoCellAnchor>
    <xdr:from>
      <xdr:col>2</xdr:col>
      <xdr:colOff>1181100</xdr:colOff>
      <xdr:row>5</xdr:row>
      <xdr:rowOff>25400</xdr:rowOff>
    </xdr:from>
    <xdr:to>
      <xdr:col>4</xdr:col>
      <xdr:colOff>19050</xdr:colOff>
      <xdr:row>7</xdr:row>
      <xdr:rowOff>25500</xdr:rowOff>
    </xdr:to>
    <xdr:sp macro="" textlink="">
      <xdr:nvSpPr>
        <xdr:cNvPr id="5" name="正方形/長方形 4">
          <a:extLst>
            <a:ext uri="{FF2B5EF4-FFF2-40B4-BE49-F238E27FC236}">
              <a16:creationId xmlns:a16="http://schemas.microsoft.com/office/drawing/2014/main" id="{DFB2AB32-1210-EC94-1886-AF2D8F6EBBC6}"/>
            </a:ext>
          </a:extLst>
        </xdr:cNvPr>
        <xdr:cNvSpPr/>
      </xdr:nvSpPr>
      <xdr:spPr>
        <a:xfrm>
          <a:off x="2216150" y="863600"/>
          <a:ext cx="635000" cy="216000"/>
        </a:xfrm>
        <a:prstGeom prst="rect">
          <a:avLst/>
        </a:prstGeom>
        <a:noFill/>
        <a:ln>
          <a:solidFill>
            <a:schemeClr val="tx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457200</xdr:colOff>
      <xdr:row>8</xdr:row>
      <xdr:rowOff>6350</xdr:rowOff>
    </xdr:from>
    <xdr:to>
      <xdr:col>5</xdr:col>
      <xdr:colOff>0</xdr:colOff>
      <xdr:row>16</xdr:row>
      <xdr:rowOff>17550</xdr:rowOff>
    </xdr:to>
    <xdr:sp macro="" textlink="">
      <xdr:nvSpPr>
        <xdr:cNvPr id="6" name="正方形/長方形 5">
          <a:extLst>
            <a:ext uri="{FF2B5EF4-FFF2-40B4-BE49-F238E27FC236}">
              <a16:creationId xmlns:a16="http://schemas.microsoft.com/office/drawing/2014/main" id="{ABFCAF83-FBDD-4C1F-877A-11C60BB49A1B}"/>
            </a:ext>
          </a:extLst>
        </xdr:cNvPr>
        <xdr:cNvSpPr/>
      </xdr:nvSpPr>
      <xdr:spPr>
        <a:xfrm>
          <a:off x="2679700" y="1225550"/>
          <a:ext cx="482600" cy="1332000"/>
        </a:xfrm>
        <a:prstGeom prst="rect">
          <a:avLst/>
        </a:prstGeom>
        <a:noFill/>
        <a:ln>
          <a:solidFill>
            <a:schemeClr val="tx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457200</xdr:colOff>
      <xdr:row>16</xdr:row>
      <xdr:rowOff>31750</xdr:rowOff>
    </xdr:from>
    <xdr:to>
      <xdr:col>4</xdr:col>
      <xdr:colOff>457200</xdr:colOff>
      <xdr:row>18</xdr:row>
      <xdr:rowOff>19050</xdr:rowOff>
    </xdr:to>
    <xdr:sp macro="" textlink="">
      <xdr:nvSpPr>
        <xdr:cNvPr id="7" name="正方形/長方形 6">
          <a:extLst>
            <a:ext uri="{FF2B5EF4-FFF2-40B4-BE49-F238E27FC236}">
              <a16:creationId xmlns:a16="http://schemas.microsoft.com/office/drawing/2014/main" id="{06EFCCE7-E803-468A-A562-1E547940B370}"/>
            </a:ext>
          </a:extLst>
        </xdr:cNvPr>
        <xdr:cNvSpPr/>
      </xdr:nvSpPr>
      <xdr:spPr>
        <a:xfrm>
          <a:off x="2679700" y="2571750"/>
          <a:ext cx="469900" cy="203200"/>
        </a:xfrm>
        <a:prstGeom prst="rect">
          <a:avLst/>
        </a:prstGeom>
        <a:noFill/>
        <a:ln>
          <a:solidFill>
            <a:schemeClr val="tx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120650</xdr:colOff>
      <xdr:row>18</xdr:row>
      <xdr:rowOff>139700</xdr:rowOff>
    </xdr:from>
    <xdr:to>
      <xdr:col>4</xdr:col>
      <xdr:colOff>463550</xdr:colOff>
      <xdr:row>20</xdr:row>
      <xdr:rowOff>6350</xdr:rowOff>
    </xdr:to>
    <xdr:sp macro="" textlink="">
      <xdr:nvSpPr>
        <xdr:cNvPr id="8" name="吹き出し: 角を丸めた四角形 7">
          <a:extLst>
            <a:ext uri="{FF2B5EF4-FFF2-40B4-BE49-F238E27FC236}">
              <a16:creationId xmlns:a16="http://schemas.microsoft.com/office/drawing/2014/main" id="{BB9EC039-6FBB-4DEF-8183-DC276806289E}"/>
            </a:ext>
          </a:extLst>
        </xdr:cNvPr>
        <xdr:cNvSpPr/>
      </xdr:nvSpPr>
      <xdr:spPr>
        <a:xfrm>
          <a:off x="1155700" y="2895600"/>
          <a:ext cx="2000250" cy="196850"/>
        </a:xfrm>
        <a:prstGeom prst="wedgeRoundRectCallout">
          <a:avLst>
            <a:gd name="adj1" fmla="val 33930"/>
            <a:gd name="adj2" fmla="val -135277"/>
            <a:gd name="adj3" fmla="val 16667"/>
          </a:avLst>
        </a:prstGeom>
        <a:solidFill>
          <a:schemeClr val="bg1"/>
        </a:solidFill>
        <a:ln>
          <a:solidFill>
            <a:schemeClr val="tx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1"/>
        <a:lstStyle/>
        <a:p>
          <a:pPr algn="l"/>
          <a:r>
            <a:rPr kumimoji="1" lang="ja-JP" altLang="en-US" sz="1100">
              <a:solidFill>
                <a:srgbClr val="002060"/>
              </a:solidFill>
            </a:rPr>
            <a:t>例）（</a:t>
          </a:r>
          <a:r>
            <a:rPr kumimoji="1" lang="en-US" altLang="ja-JP" sz="1100">
              <a:solidFill>
                <a:srgbClr val="002060"/>
              </a:solidFill>
            </a:rPr>
            <a:t>700+100+20</a:t>
          </a:r>
          <a:r>
            <a:rPr kumimoji="1" lang="ja-JP" altLang="en-US" sz="1100">
              <a:solidFill>
                <a:srgbClr val="002060"/>
              </a:solidFill>
            </a:rPr>
            <a:t>）</a:t>
          </a:r>
          <a:r>
            <a:rPr kumimoji="1" lang="en-US" altLang="ja-JP" sz="1100">
              <a:solidFill>
                <a:srgbClr val="002060"/>
              </a:solidFill>
            </a:rPr>
            <a:t>×15</a:t>
          </a:r>
          <a:r>
            <a:rPr kumimoji="1" lang="ja-JP" altLang="en-US" sz="1100">
              <a:solidFill>
                <a:srgbClr val="002060"/>
              </a:solidFill>
            </a:rPr>
            <a:t>％</a:t>
          </a:r>
          <a:r>
            <a:rPr kumimoji="1" lang="en-US" altLang="ja-JP" sz="1100">
              <a:solidFill>
                <a:srgbClr val="002060"/>
              </a:solidFill>
            </a:rPr>
            <a:t>=123</a:t>
          </a:r>
          <a:endParaRPr kumimoji="1" lang="ja-JP" altLang="en-US" sz="1100">
            <a:solidFill>
              <a:srgbClr val="002060"/>
            </a:solidFill>
          </a:endParaRPr>
        </a:p>
      </xdr:txBody>
    </xdr:sp>
    <xdr:clientData/>
  </xdr:twoCellAnchor>
  <xdr:twoCellAnchor>
    <xdr:from>
      <xdr:col>5</xdr:col>
      <xdr:colOff>12700</xdr:colOff>
      <xdr:row>8</xdr:row>
      <xdr:rowOff>12700</xdr:rowOff>
    </xdr:from>
    <xdr:to>
      <xdr:col>6</xdr:col>
      <xdr:colOff>10800</xdr:colOff>
      <xdr:row>16</xdr:row>
      <xdr:rowOff>23900</xdr:rowOff>
    </xdr:to>
    <xdr:sp macro="" textlink="">
      <xdr:nvSpPr>
        <xdr:cNvPr id="11" name="正方形/長方形 10">
          <a:extLst>
            <a:ext uri="{FF2B5EF4-FFF2-40B4-BE49-F238E27FC236}">
              <a16:creationId xmlns:a16="http://schemas.microsoft.com/office/drawing/2014/main" id="{93EAB463-352E-457D-AB07-E2F748713419}"/>
            </a:ext>
          </a:extLst>
        </xdr:cNvPr>
        <xdr:cNvSpPr/>
      </xdr:nvSpPr>
      <xdr:spPr>
        <a:xfrm>
          <a:off x="3175000" y="1231900"/>
          <a:ext cx="468000" cy="13320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6350</xdr:colOff>
      <xdr:row>16</xdr:row>
      <xdr:rowOff>19050</xdr:rowOff>
    </xdr:from>
    <xdr:to>
      <xdr:col>6</xdr:col>
      <xdr:colOff>40450</xdr:colOff>
      <xdr:row>18</xdr:row>
      <xdr:rowOff>19050</xdr:rowOff>
    </xdr:to>
    <xdr:sp macro="" textlink="">
      <xdr:nvSpPr>
        <xdr:cNvPr id="12" name="正方形/長方形 11">
          <a:extLst>
            <a:ext uri="{FF2B5EF4-FFF2-40B4-BE49-F238E27FC236}">
              <a16:creationId xmlns:a16="http://schemas.microsoft.com/office/drawing/2014/main" id="{FBB54B3C-FB46-41F1-B5E7-74F28A19C405}"/>
            </a:ext>
          </a:extLst>
        </xdr:cNvPr>
        <xdr:cNvSpPr/>
      </xdr:nvSpPr>
      <xdr:spPr>
        <a:xfrm>
          <a:off x="3168650" y="2559050"/>
          <a:ext cx="504000" cy="2159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19050</xdr:colOff>
      <xdr:row>8</xdr:row>
      <xdr:rowOff>19050</xdr:rowOff>
    </xdr:from>
    <xdr:to>
      <xdr:col>7</xdr:col>
      <xdr:colOff>0</xdr:colOff>
      <xdr:row>16</xdr:row>
      <xdr:rowOff>30250</xdr:rowOff>
    </xdr:to>
    <xdr:sp macro="" textlink="">
      <xdr:nvSpPr>
        <xdr:cNvPr id="13" name="正方形/長方形 12">
          <a:extLst>
            <a:ext uri="{FF2B5EF4-FFF2-40B4-BE49-F238E27FC236}">
              <a16:creationId xmlns:a16="http://schemas.microsoft.com/office/drawing/2014/main" id="{119445B1-B67C-48F8-914D-2E933B80E0D9}"/>
            </a:ext>
          </a:extLst>
        </xdr:cNvPr>
        <xdr:cNvSpPr/>
      </xdr:nvSpPr>
      <xdr:spPr>
        <a:xfrm>
          <a:off x="3651250" y="1238250"/>
          <a:ext cx="450850" cy="13320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12700</xdr:colOff>
      <xdr:row>16</xdr:row>
      <xdr:rowOff>19050</xdr:rowOff>
    </xdr:from>
    <xdr:to>
      <xdr:col>7</xdr:col>
      <xdr:colOff>6350</xdr:colOff>
      <xdr:row>18</xdr:row>
      <xdr:rowOff>19050</xdr:rowOff>
    </xdr:to>
    <xdr:sp macro="" textlink="">
      <xdr:nvSpPr>
        <xdr:cNvPr id="14" name="正方形/長方形 13">
          <a:extLst>
            <a:ext uri="{FF2B5EF4-FFF2-40B4-BE49-F238E27FC236}">
              <a16:creationId xmlns:a16="http://schemas.microsoft.com/office/drawing/2014/main" id="{53095996-532F-4E23-808C-AF5CF0E1C211}"/>
            </a:ext>
          </a:extLst>
        </xdr:cNvPr>
        <xdr:cNvSpPr/>
      </xdr:nvSpPr>
      <xdr:spPr>
        <a:xfrm>
          <a:off x="3644900" y="2559050"/>
          <a:ext cx="463550" cy="2159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0</xdr:colOff>
      <xdr:row>8</xdr:row>
      <xdr:rowOff>19050</xdr:rowOff>
    </xdr:from>
    <xdr:to>
      <xdr:col>7</xdr:col>
      <xdr:colOff>468000</xdr:colOff>
      <xdr:row>16</xdr:row>
      <xdr:rowOff>30250</xdr:rowOff>
    </xdr:to>
    <xdr:sp macro="" textlink="">
      <xdr:nvSpPr>
        <xdr:cNvPr id="17" name="正方形/長方形 16">
          <a:extLst>
            <a:ext uri="{FF2B5EF4-FFF2-40B4-BE49-F238E27FC236}">
              <a16:creationId xmlns:a16="http://schemas.microsoft.com/office/drawing/2014/main" id="{4A9062D8-69F9-4CC2-9AB1-B7025D00CDBB}"/>
            </a:ext>
          </a:extLst>
        </xdr:cNvPr>
        <xdr:cNvSpPr/>
      </xdr:nvSpPr>
      <xdr:spPr>
        <a:xfrm>
          <a:off x="4102100" y="1238250"/>
          <a:ext cx="468000" cy="13320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6350</xdr:colOff>
      <xdr:row>16</xdr:row>
      <xdr:rowOff>19050</xdr:rowOff>
    </xdr:from>
    <xdr:to>
      <xdr:col>8</xdr:col>
      <xdr:colOff>4450</xdr:colOff>
      <xdr:row>18</xdr:row>
      <xdr:rowOff>19050</xdr:rowOff>
    </xdr:to>
    <xdr:sp macro="" textlink="">
      <xdr:nvSpPr>
        <xdr:cNvPr id="18" name="正方形/長方形 17">
          <a:extLst>
            <a:ext uri="{FF2B5EF4-FFF2-40B4-BE49-F238E27FC236}">
              <a16:creationId xmlns:a16="http://schemas.microsoft.com/office/drawing/2014/main" id="{6E0EA1BB-648E-407C-99F3-17E6E4D5C440}"/>
            </a:ext>
          </a:extLst>
        </xdr:cNvPr>
        <xdr:cNvSpPr/>
      </xdr:nvSpPr>
      <xdr:spPr>
        <a:xfrm>
          <a:off x="4108450" y="2559050"/>
          <a:ext cx="468000" cy="2159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8</xdr:row>
      <xdr:rowOff>19050</xdr:rowOff>
    </xdr:from>
    <xdr:to>
      <xdr:col>8</xdr:col>
      <xdr:colOff>468000</xdr:colOff>
      <xdr:row>16</xdr:row>
      <xdr:rowOff>30250</xdr:rowOff>
    </xdr:to>
    <xdr:sp macro="" textlink="">
      <xdr:nvSpPr>
        <xdr:cNvPr id="19" name="正方形/長方形 18">
          <a:extLst>
            <a:ext uri="{FF2B5EF4-FFF2-40B4-BE49-F238E27FC236}">
              <a16:creationId xmlns:a16="http://schemas.microsoft.com/office/drawing/2014/main" id="{F2A55B62-189A-413B-B2E4-A43037136FC9}"/>
            </a:ext>
          </a:extLst>
        </xdr:cNvPr>
        <xdr:cNvSpPr/>
      </xdr:nvSpPr>
      <xdr:spPr>
        <a:xfrm>
          <a:off x="4572000" y="1238250"/>
          <a:ext cx="468000" cy="13320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6350</xdr:colOff>
      <xdr:row>16</xdr:row>
      <xdr:rowOff>19050</xdr:rowOff>
    </xdr:from>
    <xdr:to>
      <xdr:col>9</xdr:col>
      <xdr:colOff>4450</xdr:colOff>
      <xdr:row>18</xdr:row>
      <xdr:rowOff>19050</xdr:rowOff>
    </xdr:to>
    <xdr:sp macro="" textlink="">
      <xdr:nvSpPr>
        <xdr:cNvPr id="20" name="正方形/長方形 19">
          <a:extLst>
            <a:ext uri="{FF2B5EF4-FFF2-40B4-BE49-F238E27FC236}">
              <a16:creationId xmlns:a16="http://schemas.microsoft.com/office/drawing/2014/main" id="{5CBFA1F2-A57F-46BA-9A03-3BD0E0F1B5B3}"/>
            </a:ext>
          </a:extLst>
        </xdr:cNvPr>
        <xdr:cNvSpPr/>
      </xdr:nvSpPr>
      <xdr:spPr>
        <a:xfrm>
          <a:off x="4578350" y="2559050"/>
          <a:ext cx="468000" cy="2159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69850</xdr:colOff>
      <xdr:row>18</xdr:row>
      <xdr:rowOff>139700</xdr:rowOff>
    </xdr:from>
    <xdr:to>
      <xdr:col>8</xdr:col>
      <xdr:colOff>114300</xdr:colOff>
      <xdr:row>20</xdr:row>
      <xdr:rowOff>12700</xdr:rowOff>
    </xdr:to>
    <xdr:sp macro="" textlink="">
      <xdr:nvSpPr>
        <xdr:cNvPr id="22" name="吹き出し: 角を丸めた四角形 21">
          <a:extLst>
            <a:ext uri="{FF2B5EF4-FFF2-40B4-BE49-F238E27FC236}">
              <a16:creationId xmlns:a16="http://schemas.microsoft.com/office/drawing/2014/main" id="{132DD1B8-34CD-47A4-8FC6-92349D71484C}"/>
            </a:ext>
          </a:extLst>
        </xdr:cNvPr>
        <xdr:cNvSpPr/>
      </xdr:nvSpPr>
      <xdr:spPr>
        <a:xfrm>
          <a:off x="3232150" y="2895600"/>
          <a:ext cx="1454150" cy="203200"/>
        </a:xfrm>
        <a:prstGeom prst="wedgeRoundRectCallout">
          <a:avLst>
            <a:gd name="adj1" fmla="val -30144"/>
            <a:gd name="adj2" fmla="val -122777"/>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1100">
              <a:solidFill>
                <a:srgbClr val="002060"/>
              </a:solidFill>
            </a:rPr>
            <a:t>例）（</a:t>
          </a:r>
          <a:r>
            <a:rPr kumimoji="1" lang="en-US" altLang="ja-JP" sz="1100">
              <a:solidFill>
                <a:srgbClr val="002060"/>
              </a:solidFill>
            </a:rPr>
            <a:t>100+20</a:t>
          </a:r>
          <a:r>
            <a:rPr kumimoji="1" lang="ja-JP" altLang="en-US" sz="1100">
              <a:solidFill>
                <a:srgbClr val="002060"/>
              </a:solidFill>
            </a:rPr>
            <a:t>）</a:t>
          </a:r>
          <a:r>
            <a:rPr kumimoji="1" lang="en-US" altLang="ja-JP" sz="1100">
              <a:solidFill>
                <a:srgbClr val="002060"/>
              </a:solidFill>
            </a:rPr>
            <a:t>×15</a:t>
          </a:r>
          <a:r>
            <a:rPr kumimoji="1" lang="ja-JP" altLang="en-US" sz="1100">
              <a:solidFill>
                <a:srgbClr val="002060"/>
              </a:solidFill>
            </a:rPr>
            <a:t>％</a:t>
          </a:r>
          <a:r>
            <a:rPr kumimoji="1" lang="en-US" altLang="ja-JP" sz="1100">
              <a:solidFill>
                <a:srgbClr val="002060"/>
              </a:solidFill>
            </a:rPr>
            <a:t>=18</a:t>
          </a:r>
          <a:endParaRPr kumimoji="1" lang="ja-JP" altLang="en-US" sz="1100">
            <a:solidFill>
              <a:srgbClr val="002060"/>
            </a:solidFill>
          </a:endParaRPr>
        </a:p>
      </xdr:txBody>
    </xdr:sp>
    <xdr:clientData/>
  </xdr:twoCellAnchor>
  <xdr:twoCellAnchor>
    <xdr:from>
      <xdr:col>9</xdr:col>
      <xdr:colOff>0</xdr:colOff>
      <xdr:row>8</xdr:row>
      <xdr:rowOff>19050</xdr:rowOff>
    </xdr:from>
    <xdr:to>
      <xdr:col>9</xdr:col>
      <xdr:colOff>468000</xdr:colOff>
      <xdr:row>16</xdr:row>
      <xdr:rowOff>30250</xdr:rowOff>
    </xdr:to>
    <xdr:sp macro="" textlink="">
      <xdr:nvSpPr>
        <xdr:cNvPr id="23" name="正方形/長方形 22">
          <a:extLst>
            <a:ext uri="{FF2B5EF4-FFF2-40B4-BE49-F238E27FC236}">
              <a16:creationId xmlns:a16="http://schemas.microsoft.com/office/drawing/2014/main" id="{1649DB6A-9664-43DF-8AAC-4C83A744DAA7}"/>
            </a:ext>
          </a:extLst>
        </xdr:cNvPr>
        <xdr:cNvSpPr/>
      </xdr:nvSpPr>
      <xdr:spPr>
        <a:xfrm>
          <a:off x="5041900" y="1238250"/>
          <a:ext cx="468000" cy="1332000"/>
        </a:xfrm>
        <a:prstGeom prst="rect">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6350</xdr:colOff>
      <xdr:row>16</xdr:row>
      <xdr:rowOff>19050</xdr:rowOff>
    </xdr:from>
    <xdr:to>
      <xdr:col>10</xdr:col>
      <xdr:colOff>4450</xdr:colOff>
      <xdr:row>18</xdr:row>
      <xdr:rowOff>19050</xdr:rowOff>
    </xdr:to>
    <xdr:sp macro="" textlink="">
      <xdr:nvSpPr>
        <xdr:cNvPr id="24" name="正方形/長方形 23">
          <a:extLst>
            <a:ext uri="{FF2B5EF4-FFF2-40B4-BE49-F238E27FC236}">
              <a16:creationId xmlns:a16="http://schemas.microsoft.com/office/drawing/2014/main" id="{25198A56-C228-4E85-90B4-0B2DD56C69FC}"/>
            </a:ext>
          </a:extLst>
        </xdr:cNvPr>
        <xdr:cNvSpPr/>
      </xdr:nvSpPr>
      <xdr:spPr>
        <a:xfrm>
          <a:off x="5048250" y="2559050"/>
          <a:ext cx="468000" cy="215900"/>
        </a:xfrm>
        <a:prstGeom prst="rect">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285750</xdr:colOff>
      <xdr:row>21</xdr:row>
      <xdr:rowOff>57150</xdr:rowOff>
    </xdr:from>
    <xdr:to>
      <xdr:col>10</xdr:col>
      <xdr:colOff>19050</xdr:colOff>
      <xdr:row>22</xdr:row>
      <xdr:rowOff>107950</xdr:rowOff>
    </xdr:to>
    <xdr:sp macro="" textlink="">
      <xdr:nvSpPr>
        <xdr:cNvPr id="25" name="吹き出し: 角を丸めた四角形 24">
          <a:extLst>
            <a:ext uri="{FF2B5EF4-FFF2-40B4-BE49-F238E27FC236}">
              <a16:creationId xmlns:a16="http://schemas.microsoft.com/office/drawing/2014/main" id="{7E106726-A48B-46BE-8AC9-78AF9E1121E5}"/>
            </a:ext>
          </a:extLst>
        </xdr:cNvPr>
        <xdr:cNvSpPr/>
      </xdr:nvSpPr>
      <xdr:spPr>
        <a:xfrm>
          <a:off x="3448050" y="3187700"/>
          <a:ext cx="2082800" cy="215900"/>
        </a:xfrm>
        <a:prstGeom prst="wedgeRoundRectCallout">
          <a:avLst>
            <a:gd name="adj1" fmla="val 37312"/>
            <a:gd name="adj2" fmla="val -229027"/>
            <a:gd name="adj3" fmla="val 16667"/>
          </a:avLst>
        </a:prstGeom>
        <a:solidFill>
          <a:schemeClr val="bg1"/>
        </a:solid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1100">
              <a:solidFill>
                <a:srgbClr val="002060"/>
              </a:solidFill>
            </a:rPr>
            <a:t>例）（</a:t>
          </a:r>
          <a:r>
            <a:rPr kumimoji="1" lang="en-US" altLang="ja-JP" sz="1100">
              <a:solidFill>
                <a:srgbClr val="002060"/>
              </a:solidFill>
            </a:rPr>
            <a:t>100+150+78+120</a:t>
          </a:r>
          <a:r>
            <a:rPr kumimoji="1" lang="ja-JP" altLang="en-US" sz="1100">
              <a:solidFill>
                <a:srgbClr val="002060"/>
              </a:solidFill>
            </a:rPr>
            <a:t>）</a:t>
          </a:r>
          <a:r>
            <a:rPr kumimoji="1" lang="en-US" altLang="ja-JP" sz="1100">
              <a:solidFill>
                <a:srgbClr val="002060"/>
              </a:solidFill>
            </a:rPr>
            <a:t>×15</a:t>
          </a:r>
          <a:r>
            <a:rPr kumimoji="1" lang="ja-JP" altLang="en-US" sz="1100">
              <a:solidFill>
                <a:srgbClr val="002060"/>
              </a:solidFill>
            </a:rPr>
            <a:t>％</a:t>
          </a:r>
          <a:r>
            <a:rPr kumimoji="1" lang="en-US" altLang="ja-JP" sz="1100">
              <a:solidFill>
                <a:srgbClr val="002060"/>
              </a:solidFill>
            </a:rPr>
            <a:t>=67</a:t>
          </a:r>
          <a:endParaRPr kumimoji="1" lang="ja-JP" altLang="en-US" sz="1100">
            <a:solidFill>
              <a:srgbClr val="00206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hyperlink" Target="https://tim-con.com/" TargetMode="External"/><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1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3.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4.xml"/></Relationships>
</file>

<file path=xl/worksheets/_rels/sheet14.xml.rels><?xml version="1.0" encoding="UTF-8" standalone="yes"?>
<Relationships xmlns="http://schemas.openxmlformats.org/package/2006/relationships"><Relationship Id="rId1" Type="http://schemas.openxmlformats.org/officeDocument/2006/relationships/hyperlink" Target="https://www.nta.go.jp/taxes/shiraberu/taxanswer/shotoku/1420.htm" TargetMode="External"/></Relationships>
</file>

<file path=xl/worksheets/_rels/sheet15.xml.rels><?xml version="1.0" encoding="UTF-8" standalone="yes"?>
<Relationships xmlns="http://schemas.openxmlformats.org/package/2006/relationships"><Relationship Id="rId2" Type="http://schemas.openxmlformats.org/officeDocument/2006/relationships/hyperlink" Target="https://yakunitatta.info/" TargetMode="External"/><Relationship Id="rId1" Type="http://schemas.openxmlformats.org/officeDocument/2006/relationships/hyperlink" Target="https://keisan.casio.jp/exec/system/1292387069"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https://www.nta.go.jp/taxes/shiraberu/taxanswer/shotoku/1420.htm" TargetMode="Externa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www.nenkin.go.jp/n_net/" TargetMode="Externa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www.nenkin.go.jp/n_net/"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www.mext.go.jp/content/20251226-mxt_sigakujo-000046463_1.pdf" TargetMode="Externa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hyperlink" Target="https://www.reinfolib.mlit.go.jp/" TargetMode="External"/></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hyperlink" Target="https://www.jhf.go.jp/about/research/loan_flat35.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1AC71-BF0C-4519-93B8-1B0720231083}">
  <dimension ref="B2:N19"/>
  <sheetViews>
    <sheetView showGridLines="0" tabSelected="1" workbookViewId="0"/>
  </sheetViews>
  <sheetFormatPr defaultColWidth="8.81640625" defaultRowHeight="13"/>
  <sheetData>
    <row r="2" spans="2:14" ht="23.5">
      <c r="B2" s="104" t="s">
        <v>504</v>
      </c>
      <c r="E2" s="104" t="s">
        <v>280</v>
      </c>
    </row>
    <row r="4" spans="2:14" ht="17.5" customHeight="1">
      <c r="C4" t="s">
        <v>281</v>
      </c>
    </row>
    <row r="5" spans="2:14" ht="17.5" customHeight="1">
      <c r="C5" t="s">
        <v>349</v>
      </c>
    </row>
    <row r="6" spans="2:14" ht="17.5" customHeight="1">
      <c r="C6" s="42"/>
      <c r="D6" t="s">
        <v>266</v>
      </c>
    </row>
    <row r="7" spans="2:14" ht="17.5" customHeight="1">
      <c r="C7" t="s">
        <v>328</v>
      </c>
    </row>
    <row r="8" spans="2:14" ht="17.5" customHeight="1">
      <c r="C8" t="s">
        <v>353</v>
      </c>
      <c r="D8" s="105"/>
    </row>
    <row r="9" spans="2:14" ht="17.5" customHeight="1">
      <c r="C9" t="s">
        <v>268</v>
      </c>
    </row>
    <row r="10" spans="2:14" ht="17.5" customHeight="1">
      <c r="C10" t="s">
        <v>271</v>
      </c>
    </row>
    <row r="11" spans="2:14" ht="17.5" customHeight="1">
      <c r="C11" t="s">
        <v>269</v>
      </c>
    </row>
    <row r="12" spans="2:14" ht="17.5" customHeight="1">
      <c r="C12" t="s">
        <v>350</v>
      </c>
    </row>
    <row r="13" spans="2:14" ht="17.5" customHeight="1">
      <c r="C13" t="s">
        <v>272</v>
      </c>
    </row>
    <row r="14" spans="2:14" ht="17.5" customHeight="1">
      <c r="C14" t="s">
        <v>351</v>
      </c>
      <c r="M14" s="27" t="s">
        <v>267</v>
      </c>
    </row>
    <row r="15" spans="2:14">
      <c r="C15" t="s">
        <v>352</v>
      </c>
      <c r="M15" s="326" t="s">
        <v>445</v>
      </c>
      <c r="N15" s="327"/>
    </row>
    <row r="19" spans="13:13">
      <c r="M19" s="30" t="s">
        <v>354</v>
      </c>
    </row>
  </sheetData>
  <sheetProtection algorithmName="SHA-512" hashValue="i9DHBy+z7XNE4uRc/Adasp8gOEzRwA8Nl3H16AdFU97vAYdNDsk/39zIeSAUrARAMgbmL/88HsMBMjLNLGZlRQ==" saltValue="TINbSjnrpAyXY+uM3t9Mxg==" spinCount="100000" sheet="1" objects="1" scenarios="1"/>
  <mergeCells count="1">
    <mergeCell ref="M15:N15"/>
  </mergeCells>
  <phoneticPr fontId="1"/>
  <hyperlinks>
    <hyperlink ref="M19" r:id="rId1" display="https://tim-con.com/" xr:uid="{2D321611-AB57-47B1-903D-CC908261DE9D}"/>
    <hyperlink ref="M15" location="目次!A1" display="目次へ🖱☞" xr:uid="{D2A058B0-04B7-48EC-8584-BED40D02E24E}"/>
  </hyperlinks>
  <pageMargins left="0.7" right="0.7" top="0.75" bottom="0.75" header="0.3" footer="0.3"/>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351BB-1D2A-4948-8BA3-4B9CF4388EF6}">
  <dimension ref="B2:J31"/>
  <sheetViews>
    <sheetView workbookViewId="0">
      <selection activeCell="G2" sqref="G2"/>
    </sheetView>
  </sheetViews>
  <sheetFormatPr defaultColWidth="8.81640625" defaultRowHeight="13"/>
  <cols>
    <col min="6" max="7" width="10.1796875" customWidth="1"/>
    <col min="8" max="8" width="9" bestFit="1" customWidth="1"/>
    <col min="10" max="15" width="10.6328125" customWidth="1"/>
  </cols>
  <sheetData>
    <row r="2" spans="2:7">
      <c r="B2" s="79" t="s">
        <v>137</v>
      </c>
      <c r="C2" s="79" t="s">
        <v>159</v>
      </c>
      <c r="D2" s="79" t="s">
        <v>136</v>
      </c>
      <c r="E2" s="79" t="s">
        <v>158</v>
      </c>
      <c r="F2" s="79" t="s">
        <v>222</v>
      </c>
      <c r="G2" s="80" t="s">
        <v>223</v>
      </c>
    </row>
    <row r="6" spans="2:7">
      <c r="B6" t="s">
        <v>221</v>
      </c>
    </row>
    <row r="7" spans="2:7" ht="120" customHeight="1">
      <c r="B7" s="478" t="s">
        <v>192</v>
      </c>
      <c r="C7" s="478"/>
      <c r="D7" s="478"/>
      <c r="E7" s="478"/>
      <c r="F7" s="478"/>
      <c r="G7" s="80" t="s">
        <v>214</v>
      </c>
    </row>
    <row r="8" spans="2:7" ht="13.5" customHeight="1">
      <c r="B8" s="77"/>
      <c r="C8" s="77"/>
      <c r="D8" s="77"/>
      <c r="E8" s="77"/>
      <c r="F8" s="77"/>
    </row>
    <row r="9" spans="2:7" ht="14.5" customHeight="1">
      <c r="B9" s="77"/>
      <c r="C9" s="77"/>
      <c r="D9" s="77"/>
      <c r="E9" s="77"/>
      <c r="F9" s="77"/>
    </row>
    <row r="10" spans="2:7">
      <c r="B10" t="s">
        <v>220</v>
      </c>
    </row>
    <row r="11" spans="2:7" ht="148.5" customHeight="1">
      <c r="B11" s="477" t="s">
        <v>226</v>
      </c>
      <c r="C11" s="477"/>
      <c r="D11" s="477"/>
      <c r="E11" s="477"/>
      <c r="F11" s="477"/>
      <c r="G11" s="80" t="s">
        <v>214</v>
      </c>
    </row>
    <row r="12" spans="2:7" ht="13.5" customHeight="1">
      <c r="B12" s="47"/>
      <c r="C12" s="47"/>
      <c r="D12" s="47"/>
      <c r="E12" s="47"/>
      <c r="F12" s="47"/>
    </row>
    <row r="13" spans="2:7" ht="13.5" customHeight="1">
      <c r="B13" s="47"/>
      <c r="C13" s="47"/>
      <c r="D13" s="47"/>
      <c r="E13" s="47"/>
      <c r="F13" s="47"/>
    </row>
    <row r="14" spans="2:7" ht="13.5" customHeight="1">
      <c r="B14" s="440" t="s">
        <v>219</v>
      </c>
      <c r="C14" s="440"/>
      <c r="D14" s="440"/>
      <c r="E14" s="440"/>
      <c r="F14" s="440"/>
    </row>
    <row r="15" spans="2:7" ht="135.5" customHeight="1">
      <c r="B15" s="477" t="s">
        <v>193</v>
      </c>
      <c r="C15" s="477"/>
      <c r="D15" s="477"/>
      <c r="E15" s="477"/>
      <c r="F15" s="477"/>
      <c r="G15" s="80" t="s">
        <v>214</v>
      </c>
    </row>
    <row r="16" spans="2:7" ht="13.5" customHeight="1">
      <c r="B16" s="47"/>
      <c r="C16" s="47"/>
      <c r="D16" s="47"/>
      <c r="E16" s="47"/>
      <c r="F16" s="47"/>
    </row>
    <row r="17" spans="2:10" ht="13.5" customHeight="1">
      <c r="B17" s="47"/>
      <c r="C17" s="47"/>
      <c r="D17" s="47"/>
      <c r="E17" s="47"/>
      <c r="F17" s="47"/>
    </row>
    <row r="18" spans="2:10" ht="13.5" customHeight="1">
      <c r="B18" s="479" t="s">
        <v>217</v>
      </c>
      <c r="C18" s="479"/>
      <c r="D18" s="479"/>
      <c r="E18" s="479"/>
      <c r="F18" s="479"/>
    </row>
    <row r="19" spans="2:10" ht="106.5" customHeight="1">
      <c r="B19" s="477" t="s">
        <v>194</v>
      </c>
      <c r="C19" s="477"/>
      <c r="D19" s="477"/>
      <c r="E19" s="477"/>
      <c r="F19" s="477"/>
      <c r="G19" s="80" t="s">
        <v>214</v>
      </c>
    </row>
    <row r="22" spans="2:10">
      <c r="B22" s="327" t="s">
        <v>218</v>
      </c>
      <c r="C22" s="327"/>
      <c r="D22" s="327"/>
      <c r="E22" s="327"/>
      <c r="F22" s="327"/>
    </row>
    <row r="23" spans="2:10" ht="54.5" customHeight="1">
      <c r="B23" s="477" t="s">
        <v>161</v>
      </c>
      <c r="C23" s="477"/>
      <c r="D23" s="477"/>
      <c r="E23" s="477"/>
      <c r="F23" s="477"/>
      <c r="G23" s="80" t="s">
        <v>214</v>
      </c>
    </row>
    <row r="28" spans="2:10">
      <c r="C28" s="44"/>
      <c r="D28" s="44"/>
      <c r="E28" s="44"/>
      <c r="F28" s="44"/>
      <c r="G28" s="44"/>
      <c r="H28" s="44"/>
      <c r="I28" s="44"/>
      <c r="J28" s="44"/>
    </row>
    <row r="29" spans="2:10">
      <c r="C29" s="24"/>
      <c r="D29" s="24"/>
      <c r="E29" s="24"/>
      <c r="F29" s="24"/>
      <c r="G29" s="24"/>
      <c r="H29" s="24"/>
      <c r="I29" s="24"/>
      <c r="J29" s="24"/>
    </row>
    <row r="30" spans="2:10">
      <c r="C30" s="24"/>
      <c r="D30" s="24"/>
      <c r="E30" s="24"/>
      <c r="F30" s="24"/>
      <c r="G30" s="24"/>
      <c r="H30" s="24"/>
    </row>
    <row r="31" spans="2:10">
      <c r="C31" s="24"/>
      <c r="D31" s="24"/>
      <c r="E31" s="24"/>
      <c r="F31" s="24"/>
      <c r="G31" s="24"/>
      <c r="H31" s="24"/>
      <c r="I31" s="24"/>
      <c r="J31" s="24"/>
    </row>
  </sheetData>
  <mergeCells count="8">
    <mergeCell ref="B22:F22"/>
    <mergeCell ref="B23:F23"/>
    <mergeCell ref="B7:F7"/>
    <mergeCell ref="B11:F11"/>
    <mergeCell ref="B15:F15"/>
    <mergeCell ref="B19:F19"/>
    <mergeCell ref="B18:F18"/>
    <mergeCell ref="B14:F14"/>
  </mergeCells>
  <phoneticPr fontId="1"/>
  <hyperlinks>
    <hyperlink ref="B2" location="事前準備!B8" display="年長" xr:uid="{2D4E3D4F-5103-4944-983B-169179EEB93B}"/>
    <hyperlink ref="C2" location="事前準備!B12" display="小６" xr:uid="{8922EB18-953D-4ED0-BA9A-DDC655B3A67E}"/>
    <hyperlink ref="D2" location="事前準備!B17" display="中３" xr:uid="{2AE8A42B-483E-4E36-93E7-73E1A2B03AEE}"/>
    <hyperlink ref="E2" location="事前準備!B21" display="高３" xr:uid="{748642ED-A5E6-418F-B835-41FBF367A5F4}"/>
    <hyperlink ref="F2" location="事前準備!B31" display="大３" xr:uid="{316D0500-1637-4B2D-ADF9-C92A1843F198}"/>
    <hyperlink ref="G23" location="事前準備!A1" display="戻る＜＜" xr:uid="{82209B82-F0FC-4BEC-8553-73953D23C6BD}"/>
    <hyperlink ref="G19" location="事前準備!A1" display="戻る＜＜" xr:uid="{8B5536D9-8FC5-4CD9-BE49-5E5B7A8AF16D}"/>
    <hyperlink ref="G15" location="事前準備!A1" display="戻る＜＜" xr:uid="{D76CFD8B-2555-4A53-84E5-D4736BD00E54}"/>
    <hyperlink ref="G11" location="事前準備!A1" display="戻る＜＜" xr:uid="{8365569D-D04B-41A1-853E-92C75A033F9A}"/>
    <hyperlink ref="G7" location="事前準備!A1" display="戻る＜＜" xr:uid="{BBEB0829-5852-48C1-81F1-6573175421D0}"/>
    <hyperlink ref="G2" location="ライフイベント表!A1" display="戻る＜＜＜" xr:uid="{BFBFDE8E-F6DB-43E1-B31A-573D3C39D231}"/>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2FA9E-3663-43D7-B72C-9473BC00393B}">
  <dimension ref="C3:E23"/>
  <sheetViews>
    <sheetView workbookViewId="0">
      <selection activeCell="G11" sqref="G11:H11"/>
    </sheetView>
  </sheetViews>
  <sheetFormatPr defaultColWidth="8.81640625" defaultRowHeight="13"/>
  <cols>
    <col min="1" max="2" width="3.6328125" customWidth="1"/>
    <col min="4" max="4" width="12" customWidth="1"/>
    <col min="5" max="5" width="10.1796875" customWidth="1"/>
  </cols>
  <sheetData>
    <row r="3" spans="3:5" ht="26" customHeight="1">
      <c r="C3" s="481" t="s">
        <v>191</v>
      </c>
      <c r="D3" s="481"/>
      <c r="E3" s="481"/>
    </row>
    <row r="4" spans="3:5" ht="3" customHeight="1" thickBot="1">
      <c r="C4" s="440"/>
      <c r="D4" s="440"/>
      <c r="E4" s="440"/>
    </row>
    <row r="5" spans="3:5" ht="3" customHeight="1">
      <c r="C5" s="62"/>
      <c r="D5" s="63"/>
      <c r="E5" s="64"/>
    </row>
    <row r="6" spans="3:5">
      <c r="C6" s="484" t="s">
        <v>179</v>
      </c>
      <c r="D6" s="54" t="s">
        <v>180</v>
      </c>
      <c r="E6" s="65">
        <v>35</v>
      </c>
    </row>
    <row r="7" spans="3:5">
      <c r="C7" s="485"/>
      <c r="D7" s="55" t="s">
        <v>181</v>
      </c>
      <c r="E7" s="66">
        <v>25.4</v>
      </c>
    </row>
    <row r="8" spans="3:5" ht="3.5" customHeight="1">
      <c r="C8" s="45"/>
      <c r="E8" s="46"/>
    </row>
    <row r="9" spans="3:5">
      <c r="C9" s="486" t="s">
        <v>180</v>
      </c>
      <c r="D9" s="56" t="s">
        <v>182</v>
      </c>
      <c r="E9" s="67">
        <v>18.399999999999999</v>
      </c>
    </row>
    <row r="10" spans="3:5">
      <c r="C10" s="487"/>
      <c r="D10" s="57" t="s">
        <v>183</v>
      </c>
      <c r="E10" s="68">
        <v>6.4</v>
      </c>
    </row>
    <row r="11" spans="3:5" ht="3.5" customHeight="1">
      <c r="C11" s="45"/>
      <c r="E11" s="46"/>
    </row>
    <row r="12" spans="3:5">
      <c r="C12" s="488" t="s">
        <v>184</v>
      </c>
      <c r="D12" s="58" t="s">
        <v>185</v>
      </c>
      <c r="E12" s="482">
        <v>362.3</v>
      </c>
    </row>
    <row r="13" spans="3:5">
      <c r="C13" s="489"/>
      <c r="D13" s="59" t="s">
        <v>186</v>
      </c>
      <c r="E13" s="483"/>
    </row>
    <row r="14" spans="3:5" ht="3.5" customHeight="1">
      <c r="C14" s="45"/>
      <c r="E14" s="46"/>
    </row>
    <row r="15" spans="3:5">
      <c r="C15" s="69" t="s">
        <v>187</v>
      </c>
      <c r="D15" s="60" t="s">
        <v>188</v>
      </c>
      <c r="E15" s="70">
        <v>29.9</v>
      </c>
    </row>
    <row r="16" spans="3:5">
      <c r="C16" s="71"/>
      <c r="D16" s="61" t="s">
        <v>189</v>
      </c>
      <c r="E16" s="72">
        <v>4.7</v>
      </c>
    </row>
    <row r="17" spans="3:5" ht="3.5" customHeight="1">
      <c r="C17" s="45"/>
      <c r="E17" s="46"/>
    </row>
    <row r="18" spans="3:5">
      <c r="C18" s="45"/>
      <c r="E18" s="73">
        <f>SUM(E6:E16)-E9</f>
        <v>463.7</v>
      </c>
    </row>
    <row r="19" spans="3:5">
      <c r="C19" s="45"/>
      <c r="E19" s="74">
        <f>SUM(E6:E16)-E10</f>
        <v>475.7</v>
      </c>
    </row>
    <row r="20" spans="3:5" ht="3" customHeight="1" thickBot="1">
      <c r="C20" s="21"/>
      <c r="D20" s="75"/>
      <c r="E20" s="76"/>
    </row>
    <row r="21" spans="3:5">
      <c r="C21" t="s">
        <v>190</v>
      </c>
    </row>
    <row r="23" spans="3:5">
      <c r="C23" s="480" t="s">
        <v>228</v>
      </c>
      <c r="D23" s="480"/>
      <c r="E23" s="480"/>
    </row>
  </sheetData>
  <mergeCells count="7">
    <mergeCell ref="C23:E23"/>
    <mergeCell ref="C3:E3"/>
    <mergeCell ref="E12:E13"/>
    <mergeCell ref="C6:C7"/>
    <mergeCell ref="C9:C10"/>
    <mergeCell ref="C12:C13"/>
    <mergeCell ref="C4:E4"/>
  </mergeCells>
  <phoneticPr fontId="1"/>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AEF8E-CE7C-4C9B-82E1-6D7B7527AF4F}">
  <dimension ref="A1:P33"/>
  <sheetViews>
    <sheetView showGridLines="0" showRowColHeaders="0" zoomScale="115" zoomScaleNormal="115" workbookViewId="0">
      <selection activeCell="I4" sqref="I4"/>
    </sheetView>
  </sheetViews>
  <sheetFormatPr defaultColWidth="8.81640625" defaultRowHeight="13"/>
  <cols>
    <col min="1" max="1" width="3.6328125" customWidth="1"/>
    <col min="2" max="8" width="8.6328125" customWidth="1"/>
    <col min="9" max="9" width="9.453125" customWidth="1"/>
    <col min="10" max="10" width="8.36328125" customWidth="1"/>
    <col min="11" max="11" width="10.453125" customWidth="1"/>
    <col min="12" max="12" width="5" customWidth="1"/>
    <col min="13" max="13" width="6.36328125" customWidth="1"/>
    <col min="14" max="14" width="12.1796875" customWidth="1"/>
    <col min="15" max="15" width="11.36328125" customWidth="1"/>
    <col min="16" max="16" width="23.6328125" customWidth="1"/>
    <col min="17" max="17" width="12.1796875" customWidth="1"/>
    <col min="18" max="18" width="12.6328125" customWidth="1"/>
  </cols>
  <sheetData>
    <row r="1" spans="2:16" ht="15.5" customHeight="1"/>
    <row r="2" spans="2:16" ht="15.5" customHeight="1">
      <c r="B2" s="102" t="s">
        <v>253</v>
      </c>
      <c r="H2" s="103"/>
      <c r="I2" s="27" t="s">
        <v>254</v>
      </c>
      <c r="J2" s="27"/>
      <c r="K2" s="27"/>
      <c r="L2" s="27"/>
      <c r="M2" s="27"/>
    </row>
    <row r="3" spans="2:16" ht="15.5" customHeight="1"/>
    <row r="4" spans="2:16" ht="15.5" customHeight="1">
      <c r="B4" s="17"/>
      <c r="I4" s="30" t="s">
        <v>472</v>
      </c>
      <c r="J4" s="30"/>
      <c r="K4" s="30"/>
      <c r="L4" s="30"/>
      <c r="M4" s="30"/>
    </row>
    <row r="5" spans="2:16" ht="15.5" customHeight="1">
      <c r="I5" s="231" t="s">
        <v>473</v>
      </c>
    </row>
    <row r="6" spans="2:16" ht="15.5" customHeight="1">
      <c r="P6" s="88"/>
    </row>
    <row r="7" spans="2:16" ht="15.5" customHeight="1">
      <c r="I7" s="86" t="s">
        <v>244</v>
      </c>
      <c r="J7" s="87"/>
      <c r="K7" s="87"/>
      <c r="L7" s="87"/>
      <c r="M7" s="87"/>
      <c r="N7" s="87"/>
      <c r="P7" s="88"/>
    </row>
    <row r="8" spans="2:16" ht="15.5" customHeight="1">
      <c r="I8" s="87" t="s">
        <v>245</v>
      </c>
      <c r="J8" s="87"/>
      <c r="K8" s="87"/>
      <c r="L8" s="87"/>
      <c r="M8" s="87"/>
      <c r="N8" s="87"/>
      <c r="P8" s="88"/>
    </row>
    <row r="9" spans="2:16" ht="15.5" customHeight="1">
      <c r="I9" s="352" t="s">
        <v>343</v>
      </c>
      <c r="J9" s="327"/>
      <c r="K9" s="327"/>
      <c r="L9" s="327"/>
      <c r="M9" s="327"/>
      <c r="N9" s="327"/>
      <c r="P9" s="88"/>
    </row>
    <row r="10" spans="2:16" ht="15.5" customHeight="1">
      <c r="I10" s="19" t="s">
        <v>84</v>
      </c>
      <c r="J10" s="19" t="s">
        <v>85</v>
      </c>
      <c r="K10" t="s">
        <v>86</v>
      </c>
      <c r="L10" t="s">
        <v>332</v>
      </c>
      <c r="M10" s="19" t="s">
        <v>333</v>
      </c>
      <c r="N10" s="39" t="s">
        <v>341</v>
      </c>
      <c r="P10" s="88"/>
    </row>
    <row r="11" spans="2:16" ht="15.5" customHeight="1">
      <c r="I11" s="22">
        <f>IF(J11="","",CF表!H5)</f>
        <v>33</v>
      </c>
      <c r="J11" s="247">
        <v>40</v>
      </c>
      <c r="K11" s="493">
        <v>6000000</v>
      </c>
      <c r="L11" s="494"/>
      <c r="M11" s="153">
        <v>0.2</v>
      </c>
      <c r="N11" s="23">
        <f>IF(OR(J11="",K11=""),"",IF(AND(NOT(F24=""),NOT(G26="")),F24,K11*(1-M11)))</f>
        <v>4800000</v>
      </c>
      <c r="O11" t="str">
        <f>IF(J11="","",IF(OR((AND(NOT(G26=""),NOT(G26=J11))),(AND(NOT(J11=""),J11&lt;I11))),"☜入力年齢が不適切です",""))</f>
        <v/>
      </c>
      <c r="P11" s="83"/>
    </row>
    <row r="12" spans="2:16" ht="15.5" customHeight="1">
      <c r="I12" s="22">
        <f>A21</f>
        <v>41</v>
      </c>
      <c r="J12" s="247">
        <v>50</v>
      </c>
      <c r="K12" s="493">
        <v>7000000</v>
      </c>
      <c r="L12" s="494"/>
      <c r="M12" s="153">
        <v>0.2</v>
      </c>
      <c r="N12" s="23">
        <f>IF(OR(K12="",J12&lt;I12),"",K12*(1-M12))</f>
        <v>5600000</v>
      </c>
      <c r="O12" s="27" t="str">
        <f>IF(AND(NOT(J13=""),J12=""),"☜適切な年齢を入力してください",(IF(AND(NOT(J12=""),J12&lt;I12),"☜入力年齢が不適切です","")))</f>
        <v/>
      </c>
      <c r="P12" s="47"/>
    </row>
    <row r="13" spans="2:16" ht="15.5" customHeight="1">
      <c r="I13" s="22">
        <f>A22</f>
        <v>51</v>
      </c>
      <c r="J13" s="247">
        <v>59</v>
      </c>
      <c r="K13" s="493">
        <v>8000000</v>
      </c>
      <c r="L13" s="494"/>
      <c r="M13" s="153">
        <v>0.2</v>
      </c>
      <c r="N13" s="23">
        <f>IF(OR(K13="",J13&lt;I13),"",K13*(1-M13))</f>
        <v>6400000</v>
      </c>
      <c r="O13" s="27" t="str">
        <f>IF(AND(NOT(J14=""),J13=""),"☜適切な年齢を入力してください",(IF(AND(NOT(J13=""),J13&lt;I13),"☜入力年齢が不適切です","")))</f>
        <v/>
      </c>
    </row>
    <row r="14" spans="2:16" ht="15.5" customHeight="1">
      <c r="I14" s="22">
        <f>A23</f>
        <v>60</v>
      </c>
      <c r="J14" s="247">
        <v>64</v>
      </c>
      <c r="K14" s="493">
        <v>4000000</v>
      </c>
      <c r="L14" s="494"/>
      <c r="M14" s="153">
        <v>0.2</v>
      </c>
      <c r="N14" s="23">
        <f>IF(OR(K14="",J14&lt;I14),"",K14*(1-M14))</f>
        <v>3200000</v>
      </c>
      <c r="O14" t="str">
        <f>IF(AND(NOT(J14=""),J14&lt;I14),"☜入力年齢が不適切です","")</f>
        <v/>
      </c>
    </row>
    <row r="15" spans="2:16" ht="15.5" customHeight="1">
      <c r="I15" s="39"/>
    </row>
    <row r="16" spans="2:16" ht="15.5" customHeight="1">
      <c r="I16" s="39"/>
    </row>
    <row r="17" spans="1:13" ht="15.5" customHeight="1">
      <c r="I17" s="39"/>
    </row>
    <row r="18" spans="1:13" ht="15.5" customHeight="1">
      <c r="C18" s="26" t="s">
        <v>227</v>
      </c>
      <c r="I18" s="39"/>
    </row>
    <row r="19" spans="1:13" ht="15.5" customHeight="1">
      <c r="C19" s="333" t="s">
        <v>335</v>
      </c>
      <c r="D19" s="333"/>
      <c r="E19" s="333"/>
      <c r="F19" s="491"/>
      <c r="G19" s="396"/>
    </row>
    <row r="20" spans="1:13" ht="15.5" customHeight="1">
      <c r="C20" s="333" t="s">
        <v>336</v>
      </c>
      <c r="D20" s="333"/>
      <c r="E20" s="333"/>
      <c r="F20" s="491"/>
      <c r="G20" s="396"/>
      <c r="H20" s="27"/>
      <c r="I20" s="27"/>
    </row>
    <row r="21" spans="1:13" ht="15.5" customHeight="1">
      <c r="A21" s="25">
        <f>IF(OR(J11="",J12=""),"",J11+1)</f>
        <v>41</v>
      </c>
      <c r="C21" s="333" t="s">
        <v>337</v>
      </c>
      <c r="D21" s="333"/>
      <c r="E21" s="333"/>
      <c r="F21" s="491"/>
      <c r="G21" s="396"/>
      <c r="H21" s="27"/>
      <c r="I21" s="27"/>
    </row>
    <row r="22" spans="1:13" ht="15.5" customHeight="1">
      <c r="A22" s="25">
        <f>IF(OR(J11="",J13=""),"",J12+1)</f>
        <v>51</v>
      </c>
      <c r="C22" s="333" t="s">
        <v>338</v>
      </c>
      <c r="D22" s="333"/>
      <c r="E22" s="333"/>
      <c r="F22" s="491"/>
      <c r="G22" s="396"/>
      <c r="H22" s="27"/>
      <c r="I22" s="27"/>
    </row>
    <row r="23" spans="1:13" ht="15.5" customHeight="1">
      <c r="A23" s="25">
        <f>IF(OR(J11="",J14=""),"",J13+1)</f>
        <v>60</v>
      </c>
      <c r="C23" s="333" t="s">
        <v>339</v>
      </c>
      <c r="D23" s="333"/>
      <c r="E23" s="333"/>
      <c r="F23" s="491"/>
      <c r="G23" s="396"/>
      <c r="H23" s="27"/>
      <c r="I23" s="27"/>
      <c r="J23" s="27"/>
      <c r="K23" s="27"/>
      <c r="L23" s="27"/>
      <c r="M23" s="27"/>
    </row>
    <row r="24" spans="1:13" ht="15.5" customHeight="1">
      <c r="C24" s="490" t="s">
        <v>340</v>
      </c>
      <c r="D24" s="333"/>
      <c r="E24" s="333"/>
      <c r="F24" s="492" t="str">
        <f>IF(OR(F19="",F20="",F21="",F22="",F23=""),"",(F19-F20-F21)-(F22-F23)*0.1)</f>
        <v/>
      </c>
      <c r="G24" s="333"/>
      <c r="I24" s="27"/>
      <c r="J24" s="27"/>
      <c r="K24" s="27"/>
      <c r="L24" s="27"/>
      <c r="M24" s="27"/>
    </row>
    <row r="25" spans="1:13" ht="13" customHeight="1">
      <c r="G25" s="148"/>
      <c r="I25" s="27"/>
      <c r="J25" s="27"/>
      <c r="L25" s="27"/>
      <c r="M25" s="27"/>
    </row>
    <row r="26" spans="1:13" ht="15" customHeight="1">
      <c r="E26" s="20"/>
      <c r="F26" s="20" t="s">
        <v>82</v>
      </c>
      <c r="G26" s="152"/>
    </row>
    <row r="29" spans="1:13">
      <c r="F29" s="88"/>
    </row>
    <row r="30" spans="1:13">
      <c r="F30" s="88"/>
    </row>
    <row r="31" spans="1:13">
      <c r="F31" s="88"/>
    </row>
    <row r="32" spans="1:13">
      <c r="D32" s="24"/>
      <c r="F32" s="88"/>
    </row>
    <row r="33" spans="6:6">
      <c r="F33" s="88"/>
    </row>
  </sheetData>
  <sheetProtection algorithmName="SHA-512" hashValue="oaEiRUMip7pt6aEyhPt7OJ8eA8J1CSHnOEDG6niC1oFfZRuw83u868tFY10K8OXT+ZBbzILvnI+M/8CliIZ9LA==" saltValue="jtePAKLEYFHPoR6aQFli0A==" spinCount="100000" sheet="1" objects="1" scenarios="1"/>
  <mergeCells count="17">
    <mergeCell ref="I9:N9"/>
    <mergeCell ref="K11:L11"/>
    <mergeCell ref="K12:L12"/>
    <mergeCell ref="K13:L13"/>
    <mergeCell ref="K14:L14"/>
    <mergeCell ref="C24:E24"/>
    <mergeCell ref="F19:G19"/>
    <mergeCell ref="F20:G20"/>
    <mergeCell ref="F21:G21"/>
    <mergeCell ref="F22:G22"/>
    <mergeCell ref="F23:G23"/>
    <mergeCell ref="F24:G24"/>
    <mergeCell ref="C19:E19"/>
    <mergeCell ref="C20:E20"/>
    <mergeCell ref="C21:E21"/>
    <mergeCell ref="C22:E22"/>
    <mergeCell ref="C23:E23"/>
  </mergeCells>
  <phoneticPr fontId="1"/>
  <dataValidations disablePrompts="1" count="1">
    <dataValidation type="decimal" allowBlank="1" showInputMessage="1" showErrorMessage="1" sqref="G25" xr:uid="{2BDED390-8943-4F49-A176-421629DDA2FB}">
      <formula1>0</formula1>
      <formula2>1</formula2>
    </dataValidation>
  </dataValidations>
  <hyperlinks>
    <hyperlink ref="I4" location="目次!A1" display="🔙 目次に戻る" xr:uid="{022E13AE-C7AE-4F86-97F8-95C8174AA9EF}"/>
    <hyperlink ref="I5" location="CF表!A1" display="🔙 ＣＦ表に戻る" xr:uid="{53D8679C-D381-4D23-A700-2341D41BB6A1}"/>
  </hyperlinks>
  <pageMargins left="0.7" right="0.7" top="0.75" bottom="0.75" header="0.3" footer="0.3"/>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D5218-BD41-4E0F-9720-AF3AAECA4EB2}">
  <dimension ref="A1:R26"/>
  <sheetViews>
    <sheetView showGridLines="0" showRowColHeaders="0" zoomScale="85" zoomScaleNormal="85" workbookViewId="0">
      <selection activeCell="Q14" sqref="Q14"/>
    </sheetView>
  </sheetViews>
  <sheetFormatPr defaultColWidth="8.81640625" defaultRowHeight="13"/>
  <cols>
    <col min="1" max="1" width="2.1796875" customWidth="1"/>
    <col min="2" max="7" width="8.81640625" customWidth="1"/>
    <col min="8" max="8" width="8.453125" customWidth="1"/>
    <col min="9" max="9" width="9.453125" customWidth="1"/>
    <col min="10" max="10" width="8.36328125" customWidth="1"/>
    <col min="11" max="11" width="10.453125" customWidth="1"/>
    <col min="12" max="12" width="4.81640625" customWidth="1"/>
    <col min="13" max="13" width="6.81640625" customWidth="1"/>
    <col min="14" max="14" width="13.1796875" customWidth="1"/>
    <col min="15" max="15" width="11.36328125" customWidth="1"/>
  </cols>
  <sheetData>
    <row r="1" spans="2:18" ht="15.5" customHeight="1"/>
    <row r="2" spans="2:18" ht="15.5" customHeight="1">
      <c r="B2" s="102" t="s">
        <v>252</v>
      </c>
      <c r="H2" s="103"/>
      <c r="I2" s="27" t="s">
        <v>254</v>
      </c>
    </row>
    <row r="3" spans="2:18" ht="15.5" customHeight="1"/>
    <row r="4" spans="2:18" ht="15.5" customHeight="1">
      <c r="B4" s="17" t="s">
        <v>76</v>
      </c>
      <c r="I4" s="497" t="s">
        <v>474</v>
      </c>
      <c r="J4" s="497"/>
    </row>
    <row r="5" spans="2:18" ht="15.5" customHeight="1">
      <c r="I5" s="497" t="s">
        <v>475</v>
      </c>
      <c r="J5" s="497"/>
      <c r="K5" s="233"/>
    </row>
    <row r="6" spans="2:18" ht="15.5" customHeight="1"/>
    <row r="7" spans="2:18" ht="15.5" customHeight="1">
      <c r="I7" s="86" t="s">
        <v>244</v>
      </c>
      <c r="J7" s="87"/>
      <c r="K7" s="87"/>
      <c r="L7" s="87"/>
      <c r="M7" s="87"/>
      <c r="N7" s="87"/>
      <c r="Q7" s="20"/>
      <c r="R7" s="85"/>
    </row>
    <row r="8" spans="2:18" ht="15.5" customHeight="1">
      <c r="I8" s="87" t="s">
        <v>245</v>
      </c>
      <c r="J8" s="87"/>
      <c r="K8" s="87"/>
      <c r="L8" s="87"/>
      <c r="M8" s="87"/>
      <c r="N8" s="87"/>
    </row>
    <row r="9" spans="2:18" ht="15.5" customHeight="1">
      <c r="I9" s="352" t="s">
        <v>344</v>
      </c>
      <c r="J9" s="327"/>
      <c r="K9" s="327"/>
      <c r="L9" s="327"/>
      <c r="M9" s="327"/>
      <c r="N9" s="327"/>
      <c r="Q9" s="20"/>
      <c r="R9" s="43"/>
    </row>
    <row r="10" spans="2:18" ht="15.5" customHeight="1">
      <c r="I10" t="s">
        <v>84</v>
      </c>
      <c r="J10" t="s">
        <v>85</v>
      </c>
      <c r="K10" t="s">
        <v>86</v>
      </c>
      <c r="L10" t="s">
        <v>332</v>
      </c>
      <c r="M10" t="s">
        <v>333</v>
      </c>
      <c r="N10" s="19" t="s">
        <v>334</v>
      </c>
    </row>
    <row r="11" spans="2:18" ht="15.5" customHeight="1">
      <c r="I11" s="22">
        <f>IF(J11="","",CF表!H6)</f>
        <v>30</v>
      </c>
      <c r="J11" s="152">
        <v>64</v>
      </c>
      <c r="K11" s="495">
        <v>1000000</v>
      </c>
      <c r="L11" s="496"/>
      <c r="M11" s="154"/>
      <c r="N11" s="23">
        <f>IF(OR(J11="",K11=""),"",IF(AND(NOT(F24=""),NOT(G26="")),F24,K11*(1-M11)))</f>
        <v>1000000</v>
      </c>
      <c r="O11" s="27" t="str">
        <f>IF(J11="","",IF(OR((AND(NOT(G26=""),NOT(G26=J11))),(AND(NOT(J11=""),J11&lt;I11))),"☜入力年齢が不適切です",""))</f>
        <v/>
      </c>
    </row>
    <row r="12" spans="2:18" ht="15.5" customHeight="1">
      <c r="I12" s="22" t="str">
        <f>A22</f>
        <v/>
      </c>
      <c r="J12" s="152"/>
      <c r="K12" s="495"/>
      <c r="L12" s="496"/>
      <c r="M12" s="154">
        <v>0.2</v>
      </c>
      <c r="N12" s="23" t="str">
        <f>IF(OR(K12="",J12&lt;I12),"",K12*(1-M12))</f>
        <v/>
      </c>
      <c r="O12" s="27" t="str">
        <f>IF(AND(NOT(J13=""),J12=""),"☜適切な年齢を入力してください",(IF(AND(NOT(J12=""),J12&lt;I12),"☜入力年齢が不適切です","")))</f>
        <v/>
      </c>
      <c r="P12" s="27"/>
    </row>
    <row r="13" spans="2:18" ht="15.5" customHeight="1">
      <c r="I13" s="22" t="str">
        <f>A23</f>
        <v/>
      </c>
      <c r="J13" s="152"/>
      <c r="K13" s="495"/>
      <c r="L13" s="496"/>
      <c r="M13" s="154">
        <v>0.2</v>
      </c>
      <c r="N13" s="23" t="str">
        <f>IF(OR(K13="",J13&lt;I13),"",K13*(1-M13))</f>
        <v/>
      </c>
      <c r="O13" s="27" t="str">
        <f>IF(AND(NOT(J14=""),J13=""),"☜適切な年齢を入力してください",(IF(AND(NOT(J13=""),J13&lt;I13),"☜入力年齢が不適切です","")))</f>
        <v/>
      </c>
    </row>
    <row r="14" spans="2:18" ht="15.5" customHeight="1">
      <c r="I14" s="22" t="str">
        <f>A24</f>
        <v/>
      </c>
      <c r="J14" s="152"/>
      <c r="K14" s="495"/>
      <c r="L14" s="496"/>
      <c r="M14" s="154">
        <v>0.2</v>
      </c>
      <c r="N14" s="23" t="str">
        <f>IF(OR(K14="",J14&lt;I14),"",K14*(1-M14))</f>
        <v/>
      </c>
      <c r="O14" s="27" t="str">
        <f>IF(AND(NOT(J14=""),J14&lt;I14),"☜入力年齢が不適切です","")</f>
        <v/>
      </c>
    </row>
    <row r="15" spans="2:18" ht="15.5" customHeight="1">
      <c r="K15" s="39"/>
    </row>
    <row r="16" spans="2:18" ht="15.5" customHeight="1">
      <c r="B16" s="43"/>
      <c r="C16" s="43"/>
      <c r="D16" s="85"/>
      <c r="E16" s="85"/>
      <c r="F16" s="85"/>
      <c r="G16" s="85"/>
      <c r="L16" s="85"/>
      <c r="M16" s="27"/>
    </row>
    <row r="17" spans="1:7" ht="15.5" customHeight="1">
      <c r="A17" s="25" t="str">
        <f>IF(OR(C16="",J7=""),"",C16+1)</f>
        <v/>
      </c>
    </row>
    <row r="18" spans="1:7" ht="15.5" customHeight="1">
      <c r="A18" s="25" t="str">
        <f>IF(OR(C16="",J8=""),"",J7+1)</f>
        <v/>
      </c>
      <c r="C18" s="26" t="s">
        <v>342</v>
      </c>
    </row>
    <row r="19" spans="1:7" ht="15.5" customHeight="1">
      <c r="A19" s="25" t="str">
        <f>IF(OR(C16="",J9=""),"",J8+1)</f>
        <v/>
      </c>
      <c r="C19" s="333" t="s">
        <v>77</v>
      </c>
      <c r="D19" s="333"/>
      <c r="E19" s="333"/>
      <c r="F19" s="491"/>
      <c r="G19" s="396"/>
    </row>
    <row r="20" spans="1:7" ht="15.5" customHeight="1">
      <c r="C20" s="333" t="s">
        <v>78</v>
      </c>
      <c r="D20" s="333"/>
      <c r="E20" s="333"/>
      <c r="F20" s="491"/>
      <c r="G20" s="396"/>
    </row>
    <row r="21" spans="1:7" ht="15.5" customHeight="1">
      <c r="C21" s="333" t="s">
        <v>79</v>
      </c>
      <c r="D21" s="333"/>
      <c r="E21" s="333"/>
      <c r="F21" s="491"/>
      <c r="G21" s="396"/>
    </row>
    <row r="22" spans="1:7" ht="15.5" customHeight="1">
      <c r="A22" s="25" t="str">
        <f>IF(OR(J11="",J12=""),"",J11+1)</f>
        <v/>
      </c>
      <c r="C22" s="333" t="s">
        <v>81</v>
      </c>
      <c r="D22" s="333"/>
      <c r="E22" s="333"/>
      <c r="F22" s="491"/>
      <c r="G22" s="396"/>
    </row>
    <row r="23" spans="1:7" ht="15.5" customHeight="1">
      <c r="A23" s="25" t="str">
        <f>IF(OR(J11="",J13=""),"",J12+1)</f>
        <v/>
      </c>
      <c r="C23" s="333" t="s">
        <v>80</v>
      </c>
      <c r="D23" s="333"/>
      <c r="E23" s="333"/>
      <c r="F23" s="491"/>
      <c r="G23" s="396"/>
    </row>
    <row r="24" spans="1:7" ht="15.5" customHeight="1">
      <c r="A24" s="25" t="str">
        <f>IF(OR(J11="",J14=""),"",J13+1)</f>
        <v/>
      </c>
      <c r="C24" s="333" t="s">
        <v>83</v>
      </c>
      <c r="D24" s="333"/>
      <c r="E24" s="333"/>
      <c r="F24" s="492" t="str">
        <f>IF(OR(F19="",F20="",F21="",F22="",F23=""),"",(F19-F20-F21)-(F22-F23)*0.1)</f>
        <v/>
      </c>
      <c r="G24" s="333"/>
    </row>
    <row r="25" spans="1:7" ht="15.5" customHeight="1"/>
    <row r="26" spans="1:7" ht="15.5" customHeight="1">
      <c r="F26" s="20" t="s">
        <v>82</v>
      </c>
      <c r="G26" s="152"/>
    </row>
  </sheetData>
  <sheetProtection algorithmName="SHA-512" hashValue="Yw++5tZNq+7mxPQGggdi9Xr9R5p13JgbV5ggCBFA7TllfRrsPteN6hKea/fS5P0AaO2urfzmoNKF7WF6hWUmPA==" saltValue="H142E865de69dyfNgq3zlQ==" spinCount="100000" sheet="1" objects="1" scenarios="1"/>
  <mergeCells count="19">
    <mergeCell ref="I4:J4"/>
    <mergeCell ref="C24:E24"/>
    <mergeCell ref="F19:G19"/>
    <mergeCell ref="F20:G20"/>
    <mergeCell ref="F21:G21"/>
    <mergeCell ref="F22:G22"/>
    <mergeCell ref="F23:G23"/>
    <mergeCell ref="F24:G24"/>
    <mergeCell ref="C23:E23"/>
    <mergeCell ref="C19:E19"/>
    <mergeCell ref="C20:E20"/>
    <mergeCell ref="C21:E21"/>
    <mergeCell ref="C22:E22"/>
    <mergeCell ref="I5:J5"/>
    <mergeCell ref="K14:L14"/>
    <mergeCell ref="I9:N9"/>
    <mergeCell ref="K11:L11"/>
    <mergeCell ref="K12:L12"/>
    <mergeCell ref="K13:L13"/>
  </mergeCells>
  <phoneticPr fontId="1"/>
  <hyperlinks>
    <hyperlink ref="I4:J4" location="目次!A1" display="🔙 目次に戻る" xr:uid="{EE0C5F2A-076B-4175-AA88-20468BC0C8CE}"/>
    <hyperlink ref="I5:J5" location="CF表!A1" display="🔙 ＣＦ表に戻る" xr:uid="{BB7132FE-CC6A-4717-ACBF-ABDC961FFA05}"/>
  </hyperlinks>
  <pageMargins left="0.7" right="0.7" top="0.75" bottom="0.75" header="0.3" footer="0.3"/>
  <drawing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DF699-352C-482C-AD21-076BBA84D938}">
  <dimension ref="B2:Q31"/>
  <sheetViews>
    <sheetView showGridLines="0" showRowColHeaders="0" workbookViewId="0"/>
  </sheetViews>
  <sheetFormatPr defaultColWidth="8.6328125" defaultRowHeight="13"/>
  <cols>
    <col min="1" max="1" width="3.6328125" style="87" customWidth="1"/>
    <col min="2" max="2" width="11.6328125" style="87" customWidth="1"/>
    <col min="3" max="3" width="12.453125" style="87" customWidth="1"/>
    <col min="4" max="7" width="14.36328125" style="87" customWidth="1"/>
    <col min="8" max="8" width="4" style="87" customWidth="1"/>
    <col min="9" max="10" width="9.6328125" style="87" customWidth="1"/>
    <col min="11" max="13" width="8.6328125" style="87"/>
    <col min="14" max="14" width="10.1796875" style="87" customWidth="1"/>
    <col min="15" max="16384" width="8.6328125" style="87"/>
  </cols>
  <sheetData>
    <row r="2" spans="2:17" ht="16.5">
      <c r="B2" s="143" t="s">
        <v>377</v>
      </c>
    </row>
    <row r="3" spans="2:17" ht="19.5" customHeight="1">
      <c r="G3" s="231" t="s">
        <v>513</v>
      </c>
      <c r="I3" s="158" t="s">
        <v>515</v>
      </c>
    </row>
    <row r="4" spans="2:17" ht="19.5" customHeight="1">
      <c r="G4" s="231" t="s">
        <v>475</v>
      </c>
    </row>
    <row r="5" spans="2:17" ht="12.5" customHeight="1">
      <c r="B5" s="136" t="str">
        <f>IF(B8="","↓選択↓","")</f>
        <v/>
      </c>
      <c r="C5" s="136" t="str">
        <f xml:space="preserve"> IF(AND(NOT(C8=""),OR(B8="終  身", B8="有  期")),"入力不要です",(IF(AND(B8="一時金",C8=""),"↓入力↓","")))</f>
        <v/>
      </c>
      <c r="D5" s="136" t="str">
        <f>IF(AND(NOT(B8=""),D8=""),"↓入力↓","")</f>
        <v/>
      </c>
      <c r="E5" s="136" t="str">
        <f>IF(AND(OR(B8="終  身",B8="一時金"),NOT(E8="")), "入力不要です",(IF(AND(B8="有  期",E8=""),"↓入力↓","")))</f>
        <v/>
      </c>
      <c r="F5" s="136" t="str">
        <f>IF(AND(F8="",NOT(B8="")),"↓入力↓","")</f>
        <v/>
      </c>
    </row>
    <row r="6" spans="2:17">
      <c r="B6" s="502" t="s">
        <v>87</v>
      </c>
      <c r="C6" s="502" t="s">
        <v>91</v>
      </c>
      <c r="D6" s="502" t="s">
        <v>90</v>
      </c>
      <c r="E6" s="502" t="s">
        <v>331</v>
      </c>
      <c r="F6" s="502" t="s">
        <v>230</v>
      </c>
      <c r="G6" s="503" t="str">
        <f>IF(AND(B8="一時金",NOT(C8=""),NOT(F8=""),NOT(D8="")),"一時金手取り","")</f>
        <v/>
      </c>
      <c r="I6" s="352" t="str">
        <f>IF(AND(B8="一時金",NOT(C8=""),NOT(F8=""),NOT(D8="")),"支給金額","")</f>
        <v/>
      </c>
      <c r="J6" s="352"/>
      <c r="K6" s="144" t="str">
        <f>IF(AND(B8="一時金",NOT(C8=""),NOT(F8=""),NOT(D8="")),F8,"")</f>
        <v/>
      </c>
    </row>
    <row r="7" spans="2:17" ht="13" customHeight="1">
      <c r="B7" s="503"/>
      <c r="C7" s="503"/>
      <c r="D7" s="503"/>
      <c r="E7" s="503"/>
      <c r="F7" s="503"/>
      <c r="G7" s="503"/>
      <c r="I7" s="87" t="str">
        <f>IF(AND(B8="一時金",NOT(C8=""),NOT(F8=""),NOT(D8="")),"退職所得控除額","")</f>
        <v/>
      </c>
      <c r="K7" s="144" t="str">
        <f>IF(AND(B8="一時金",NOT(C8=""),NOT(F8=""),NOT(D8="")),(IF(C8&lt;=20,IF(F8&lt;80,80,40*C8),800+70*(C8-20))),"")</f>
        <v/>
      </c>
      <c r="L7" s="352"/>
      <c r="M7" s="352"/>
    </row>
    <row r="8" spans="2:17" ht="13" customHeight="1">
      <c r="B8" s="504" t="s">
        <v>89</v>
      </c>
      <c r="C8" s="505"/>
      <c r="D8" s="506">
        <v>60</v>
      </c>
      <c r="E8" s="505">
        <v>20</v>
      </c>
      <c r="F8" s="507">
        <v>100</v>
      </c>
      <c r="G8" s="509" t="str">
        <f>IF(AND(B8="一時金",NOT(C8=""),NOT(F8=""),NOT(D8="")),K14,"")</f>
        <v/>
      </c>
      <c r="I8" s="87" t="str">
        <f>IF(AND(B8="一時金",NOT(C8=""),NOT(F8=""),NOT(D8="")),"課税退職所得","")</f>
        <v/>
      </c>
      <c r="K8" s="144" t="str">
        <f>IF(AND(B8="一時金",NOT(C8=""),NOT(F8=""),NOT(D8="")),(IF(F8&lt;K7,0,(F8-K7)*0.5)),"")</f>
        <v/>
      </c>
    </row>
    <row r="9" spans="2:17" ht="13" customHeight="1">
      <c r="B9" s="504"/>
      <c r="C9" s="505"/>
      <c r="D9" s="506"/>
      <c r="E9" s="505"/>
      <c r="F9" s="508"/>
      <c r="G9" s="510"/>
      <c r="I9" s="87" t="str">
        <f>IF(AND(B8="一時金",NOT(C8=""),NOT(F8=""),NOT(D8="")),"控除額","")</f>
        <v/>
      </c>
      <c r="K9" s="144" t="str">
        <f>IF(AND(B8="一時金",NOT(C8=""),NOT(F8=""),NOT(D8="")),(IF(AND(K8&gt;=0.1,K8&lt;194.9),0,(IF(AND(K8&gt;=0.195,K8&lt;329.9),97500,(IF(AND(K8&gt;=330,K8&lt;694.9),427500,(IF(AND(K8&gt;=695,K8&lt;899.9),636000,(IF(AND(K8&gt;=900,K8&lt;1799.9),1536000,(IF(AND(K8&gt;=1800,K8&lt;3999.9),2796000,4796000)))))))))))),"")</f>
        <v/>
      </c>
      <c r="L9" s="352"/>
      <c r="M9" s="352"/>
    </row>
    <row r="10" spans="2:17" hidden="1">
      <c r="B10" s="87" t="s">
        <v>88</v>
      </c>
      <c r="E10" s="136" t="str">
        <f>IF((AND(B8=B10,NOT(E8=""))),"↑入力不要↑",IF((AND(B8=B12,NOT(E8=""))),"↑入力不要↑",""))</f>
        <v/>
      </c>
      <c r="I10" s="87" t="str">
        <f>IF(AND(B8="一時金",NOT(C8=""),NOT(F8=""),NOT(D8="")),"所得税率","")</f>
        <v/>
      </c>
      <c r="K10" s="87" t="str">
        <f>IF(AND(B8="一時金",NOT(C8=""),NOT(F8=""),NOT(D8="")),(IF(AND(K8&gt;=0.1,K8&lt;194.9),0.05,(IF(AND(K8&gt;=0.195,K8&lt;329.9),0.1,(IF(AND(K8&gt;=330,K8&lt;694.9),0.2,(IF(AND(K8&gt;=695,K8&lt;899.9),0.23,(IF(AND(K8&gt;=900,K8&lt;1799.9),0.33,(IF(AND(K8&gt;=1800,K8&lt;3999.9),0.4,0.45)))))))))))),"")</f>
        <v/>
      </c>
      <c r="L10" s="352"/>
      <c r="M10" s="352"/>
    </row>
    <row r="11" spans="2:17" hidden="1">
      <c r="B11" s="87" t="s">
        <v>89</v>
      </c>
      <c r="E11" s="142"/>
      <c r="I11" s="87" t="str">
        <f>IF(AND(B8="一時金",NOT(C8=""),NOT(F8=""),NOT(D8="")),"住民税率","")</f>
        <v/>
      </c>
      <c r="K11" s="87" t="str">
        <f>IF(AND(B8="一時金",NOT(C8=""),NOT(F8=""),NOT(D8="")),0.1,"")</f>
        <v/>
      </c>
      <c r="L11" s="352"/>
      <c r="M11" s="352"/>
    </row>
    <row r="12" spans="2:17" hidden="1">
      <c r="B12" s="87" t="s">
        <v>92</v>
      </c>
      <c r="I12" s="87" t="str">
        <f>IF(AND(B8="一時金",NOT(C8=""),NOT(F8=""),NOT(D8="")),"所得税額","")</f>
        <v/>
      </c>
      <c r="K12" s="145" t="str">
        <f>IF(AND(B8="一時金",NOT(C8=""),NOT(F8=""),NOT(D8="")),(IF(K8=0,0,(K8*K10-(K9/10000))*1.021)),"")</f>
        <v/>
      </c>
      <c r="L12" s="352"/>
      <c r="M12" s="352"/>
    </row>
    <row r="13" spans="2:17" ht="13" customHeight="1">
      <c r="I13" s="87" t="str">
        <f>IF(AND(B8="一時金",NOT(C8=""),NOT(F8=""),NOT(D8="")),"住民税額","")</f>
        <v/>
      </c>
      <c r="K13" s="87" t="str">
        <f>IF(AND(B8="一時金",NOT(C8=""),NOT(F8=""),NOT(D8="")),(K8*0.1),"")</f>
        <v/>
      </c>
      <c r="L13" s="352"/>
      <c r="M13" s="352"/>
    </row>
    <row r="14" spans="2:17" ht="14">
      <c r="B14" s="146" t="s">
        <v>355</v>
      </c>
      <c r="I14" s="87" t="str">
        <f>IF(AND(B8="一時金",NOT(C8=""),NOT(F8=""),NOT(D8="")),"手取り額","")</f>
        <v/>
      </c>
      <c r="K14" s="147" t="str">
        <f>IF(AND(B8="一時金",NOT(C8=""),NOT(F8=""),NOT(D8="")),(ROUND((F8-(K12+K13)),0)),"")</f>
        <v/>
      </c>
      <c r="L14" s="511"/>
      <c r="M14" s="352"/>
    </row>
    <row r="15" spans="2:17" ht="14">
      <c r="B15" s="146" t="s">
        <v>323</v>
      </c>
      <c r="I15" s="512" t="str">
        <f>IF(AND(B8="一時金",NOT(C8=""),NOT(F8=""),NOT(D8="")),"参照：国税庁HP　No.1420 退職金を受け取ったとき(退職所得)　外部リンクに遷移します","")</f>
        <v/>
      </c>
      <c r="J15" s="512"/>
      <c r="K15" s="512"/>
      <c r="L15" s="512"/>
      <c r="M15" s="512"/>
      <c r="N15" s="512"/>
      <c r="O15" s="512"/>
      <c r="P15" s="512"/>
      <c r="Q15" s="512"/>
    </row>
    <row r="16" spans="2:17" ht="14">
      <c r="B16" s="146" t="s">
        <v>324</v>
      </c>
      <c r="I16" s="89"/>
      <c r="J16" s="89"/>
      <c r="K16" s="89"/>
      <c r="L16" s="89"/>
      <c r="M16" s="89"/>
      <c r="N16" s="89"/>
      <c r="O16" s="89"/>
      <c r="P16" s="89"/>
      <c r="Q16" s="89"/>
    </row>
    <row r="17" spans="2:14" ht="14">
      <c r="B17" s="146" t="s">
        <v>327</v>
      </c>
    </row>
    <row r="18" spans="2:14" ht="14">
      <c r="B18" s="146" t="s">
        <v>325</v>
      </c>
    </row>
    <row r="19" spans="2:14" ht="14">
      <c r="B19" s="146" t="s">
        <v>326</v>
      </c>
      <c r="I19" s="513"/>
      <c r="J19" s="514"/>
      <c r="K19" s="515"/>
      <c r="L19" s="514"/>
      <c r="M19" s="516"/>
    </row>
    <row r="20" spans="2:14" ht="14">
      <c r="B20" s="146" t="s">
        <v>356</v>
      </c>
      <c r="I20" s="513"/>
      <c r="J20" s="514"/>
      <c r="K20" s="515"/>
      <c r="L20" s="514"/>
      <c r="M20" s="517"/>
    </row>
    <row r="21" spans="2:14" ht="14">
      <c r="B21" s="146" t="s">
        <v>384</v>
      </c>
      <c r="M21" s="498"/>
      <c r="N21" s="499"/>
    </row>
    <row r="22" spans="2:14" ht="18">
      <c r="B22" s="146" t="s">
        <v>357</v>
      </c>
      <c r="M22" s="500"/>
      <c r="N22" s="500"/>
    </row>
    <row r="23" spans="2:14">
      <c r="M23" s="137"/>
    </row>
    <row r="25" spans="2:14">
      <c r="M25" s="138"/>
    </row>
    <row r="27" spans="2:14">
      <c r="M27" s="138"/>
      <c r="N27" s="137"/>
    </row>
    <row r="28" spans="2:14">
      <c r="M28" s="139"/>
    </row>
    <row r="29" spans="2:14">
      <c r="M29" s="140"/>
      <c r="N29" s="138"/>
    </row>
    <row r="30" spans="2:14">
      <c r="M30" s="501"/>
      <c r="N30" s="352"/>
    </row>
    <row r="31" spans="2:14">
      <c r="M31" s="141"/>
    </row>
  </sheetData>
  <sheetProtection algorithmName="SHA-512" hashValue="wanxFtl5TYsnFq8r2nYbSu9EFOv0it6nmBlb07VNW7cqkCiKT40fU+I6GWYVHHD1un1YvI6wlCToBs6x5ul6ag==" saltValue="8wpQm482+WNDmNQg8emxQg==" spinCount="100000" sheet="1" objects="1" scenarios="1"/>
  <mergeCells count="29">
    <mergeCell ref="I19:I20"/>
    <mergeCell ref="J19:J20"/>
    <mergeCell ref="K19:K20"/>
    <mergeCell ref="L19:L20"/>
    <mergeCell ref="M19:M20"/>
    <mergeCell ref="L13:M13"/>
    <mergeCell ref="L14:M14"/>
    <mergeCell ref="I15:Q15"/>
    <mergeCell ref="I6:J6"/>
    <mergeCell ref="L7:M7"/>
    <mergeCell ref="L9:M9"/>
    <mergeCell ref="L10:M10"/>
    <mergeCell ref="L11:M11"/>
    <mergeCell ref="M21:N21"/>
    <mergeCell ref="M22:N22"/>
    <mergeCell ref="M30:N30"/>
    <mergeCell ref="B6:B7"/>
    <mergeCell ref="C6:C7"/>
    <mergeCell ref="D6:D7"/>
    <mergeCell ref="E6:E7"/>
    <mergeCell ref="F6:F7"/>
    <mergeCell ref="G6:G7"/>
    <mergeCell ref="B8:B9"/>
    <mergeCell ref="C8:C9"/>
    <mergeCell ref="D8:D9"/>
    <mergeCell ref="E8:E9"/>
    <mergeCell ref="F8:F9"/>
    <mergeCell ref="G8:G9"/>
    <mergeCell ref="L12:M12"/>
  </mergeCells>
  <phoneticPr fontId="1"/>
  <dataValidations count="3">
    <dataValidation type="whole" allowBlank="1" showInputMessage="1" showErrorMessage="1" errorTitle="勤続年数" error="勤続年数は、１年以上50年以下で入力してください。" sqref="C8:C9 J19:J20" xr:uid="{808AC8C5-C8FD-4F9F-AF55-4A976E33B6F7}">
      <formula1>1</formula1>
      <formula2>50</formula2>
    </dataValidation>
    <dataValidation type="whole" allowBlank="1" showInputMessage="1" showErrorMessage="1" sqref="D8:D9 K19:K20" xr:uid="{D8203AF7-9C85-4889-9E31-8D68A1AF2B41}">
      <formula1>20</formula1>
      <formula2>100</formula2>
    </dataValidation>
    <dataValidation type="list" allowBlank="1" showInputMessage="1" showErrorMessage="1" sqref="B8" xr:uid="{4192497F-5409-43A8-BF8E-48EC984369B0}">
      <formula1>$B$10:$B$12</formula1>
    </dataValidation>
  </dataValidations>
  <hyperlinks>
    <hyperlink ref="I15:Q15" r:id="rId1" display="参照：国税庁HP　No.1420 退職金を受け取ったとき(退職所得)　外部リンクに遷移します" xr:uid="{56E7D94A-F3C8-4185-8A1F-7B3C7EE099B9}"/>
    <hyperlink ref="G3" location="目次!A1" display="🔙 目次に戻る" xr:uid="{1B72A9D4-30AE-4A61-ADBC-1D437A75DC76}"/>
    <hyperlink ref="G4" location="CF表!A22" display="🔙 ＣＦ表に戻る" xr:uid="{8688DF3F-EF4F-45C8-B69E-718DB520EAA2}"/>
    <hyperlink ref="I3" location="グラフ!A1" display="🔙 グラフへ" xr:uid="{52453BBC-DDD2-4210-83D7-9198DA13FA42}"/>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FD8ED-D03C-4E36-9CBB-6226452E331E}">
  <dimension ref="C2:I32"/>
  <sheetViews>
    <sheetView workbookViewId="0">
      <selection activeCell="H17" sqref="H17"/>
    </sheetView>
  </sheetViews>
  <sheetFormatPr defaultColWidth="8.81640625" defaultRowHeight="13"/>
  <cols>
    <col min="3" max="3" width="14.453125" customWidth="1"/>
    <col min="4" max="4" width="38.1796875" customWidth="1"/>
  </cols>
  <sheetData>
    <row r="2" spans="3:9">
      <c r="C2" s="518" t="s">
        <v>93</v>
      </c>
      <c r="D2" s="327"/>
      <c r="I2" t="s">
        <v>94</v>
      </c>
    </row>
    <row r="3" spans="3:9" ht="14">
      <c r="C3" s="29" t="s">
        <v>95</v>
      </c>
      <c r="D3" s="29" t="s">
        <v>96</v>
      </c>
      <c r="I3" s="30" t="s">
        <v>97</v>
      </c>
    </row>
    <row r="4" spans="3:9" ht="14">
      <c r="C4" s="519" t="s">
        <v>98</v>
      </c>
      <c r="D4" s="31" t="s">
        <v>99</v>
      </c>
    </row>
    <row r="5" spans="3:9" ht="14">
      <c r="C5" s="519"/>
      <c r="D5" s="31" t="s">
        <v>100</v>
      </c>
      <c r="I5" s="30" t="s">
        <v>101</v>
      </c>
    </row>
    <row r="6" spans="3:9" ht="14">
      <c r="C6" s="31" t="s">
        <v>102</v>
      </c>
      <c r="D6" s="31" t="s">
        <v>103</v>
      </c>
    </row>
    <row r="7" spans="3:9">
      <c r="C7" s="32">
        <f>IF(あなたの企業年金!C8&lt;=20,IF(あなたの企業年金!F8/10000&lt;80,80,40*あなたの企業年金!C8),800+70*(あなたの企業年金!C8-20))</f>
        <v>80</v>
      </c>
    </row>
    <row r="8" spans="3:9" ht="18">
      <c r="C8" t="s">
        <v>104</v>
      </c>
      <c r="D8" s="33" t="s">
        <v>105</v>
      </c>
    </row>
    <row r="9" spans="3:9">
      <c r="C9" s="34">
        <f>IF(あなたの企業年金!F8/10000&lt;C7,0,(あなたの企業年金!F8/10000-C7)*0.5)</f>
        <v>0</v>
      </c>
    </row>
    <row r="10" spans="3:9">
      <c r="C10" t="s">
        <v>106</v>
      </c>
      <c r="D10" t="s">
        <v>107</v>
      </c>
    </row>
    <row r="11" spans="3:9">
      <c r="C11" s="34">
        <f>IF(AND(C9&gt;=0.1,C9&lt;194.9),0.05,(IF(AND(C9&gt;=0.195,C9&lt;329.9),0.1,(IF(AND(C9&gt;=330,C9&lt;694.9),0.2,(IF(AND(C9&gt;=695,C9&lt;899.9),0.23,(IF(AND(C9&gt;=900,C9&lt;1799.9),0.33,(IF(AND(C9&gt;=1800,C9&lt;3999.9),0.4,0.45)))))))))))</f>
        <v>0.45</v>
      </c>
      <c r="D11" s="32">
        <f>IF(AND(C9&gt;=0.1,C9&lt;194.9),0,(IF(AND(C9&gt;=0.195,C9&lt;329.9),97500,(IF(AND(C9&gt;=330,C9&lt;694.9),427500,(IF(AND(C9&gt;=695,C9&lt;899.9),636000,(IF(AND(C9&gt;=900,C9&lt;1799.9),1536000,(IF(AND(C9&gt;=1800,C9&lt;3999.9),2796000,4796000)))))))))))</f>
        <v>4796000</v>
      </c>
    </row>
    <row r="12" spans="3:9">
      <c r="C12" s="39" t="s">
        <v>129</v>
      </c>
      <c r="D12" s="32"/>
    </row>
    <row r="13" spans="3:9">
      <c r="C13" s="40">
        <f>IF(C9=0,0,(C9*C11-(D11/10000))*1.021)</f>
        <v>0</v>
      </c>
    </row>
    <row r="14" spans="3:9">
      <c r="C14" t="s">
        <v>130</v>
      </c>
    </row>
    <row r="15" spans="3:9">
      <c r="C15" s="34">
        <f>C9*0.1</f>
        <v>0</v>
      </c>
    </row>
    <row r="16" spans="3:9">
      <c r="C16" s="39" t="s">
        <v>131</v>
      </c>
    </row>
    <row r="17" spans="3:5">
      <c r="C17" s="32">
        <f>あなたの企業年金!F8/10000-(税引後退職一時!C13+税引後退職一時!C15)</f>
        <v>0.01</v>
      </c>
    </row>
    <row r="18" spans="3:5">
      <c r="C18" t="s">
        <v>108</v>
      </c>
    </row>
    <row r="19" spans="3:5">
      <c r="C19" s="35" t="s">
        <v>109</v>
      </c>
      <c r="D19" s="35" t="s">
        <v>110</v>
      </c>
      <c r="E19" s="35" t="s">
        <v>111</v>
      </c>
    </row>
    <row r="20" spans="3:5">
      <c r="C20" s="35" t="s">
        <v>112</v>
      </c>
      <c r="D20" s="36">
        <v>0.05</v>
      </c>
      <c r="E20" s="37" t="s">
        <v>113</v>
      </c>
    </row>
    <row r="21" spans="3:5">
      <c r="C21" s="35" t="s">
        <v>114</v>
      </c>
      <c r="D21" s="38">
        <v>0.1</v>
      </c>
      <c r="E21" s="37" t="s">
        <v>115</v>
      </c>
    </row>
    <row r="22" spans="3:5">
      <c r="C22" s="35" t="s">
        <v>116</v>
      </c>
      <c r="D22" s="38">
        <v>0.2</v>
      </c>
      <c r="E22" s="37" t="s">
        <v>117</v>
      </c>
    </row>
    <row r="23" spans="3:5">
      <c r="C23" s="35" t="s">
        <v>118</v>
      </c>
      <c r="D23" s="38">
        <v>0.23</v>
      </c>
      <c r="E23" s="37" t="s">
        <v>119</v>
      </c>
    </row>
    <row r="24" spans="3:5">
      <c r="C24" s="35" t="s">
        <v>120</v>
      </c>
      <c r="D24" s="38">
        <v>0.33</v>
      </c>
      <c r="E24" s="37" t="s">
        <v>121</v>
      </c>
    </row>
    <row r="25" spans="3:5">
      <c r="C25" s="35" t="s">
        <v>122</v>
      </c>
      <c r="D25" s="38">
        <v>0.4</v>
      </c>
      <c r="E25" s="37" t="s">
        <v>123</v>
      </c>
    </row>
    <row r="26" spans="3:5">
      <c r="C26" s="35" t="s">
        <v>124</v>
      </c>
      <c r="D26" s="38">
        <v>0.45</v>
      </c>
      <c r="E26" s="37" t="s">
        <v>125</v>
      </c>
    </row>
    <row r="30" spans="3:5">
      <c r="C30" t="s">
        <v>126</v>
      </c>
    </row>
    <row r="31" spans="3:5">
      <c r="C31" t="s">
        <v>127</v>
      </c>
    </row>
    <row r="32" spans="3:5">
      <c r="C32" t="s">
        <v>128</v>
      </c>
    </row>
  </sheetData>
  <mergeCells count="2">
    <mergeCell ref="C2:D2"/>
    <mergeCell ref="C4:C5"/>
  </mergeCells>
  <phoneticPr fontId="1"/>
  <hyperlinks>
    <hyperlink ref="I3" r:id="rId1" xr:uid="{BC84EA4F-0795-4C6F-A523-77D1B1772F3F}"/>
    <hyperlink ref="I5" r:id="rId2" xr:uid="{E1E593D5-62BA-44D1-894D-0B55590263C9}"/>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DD16A-DB63-420B-AEB0-B2172FB68F0F}">
  <dimension ref="B2:Q31"/>
  <sheetViews>
    <sheetView showGridLines="0" showRowColHeaders="0" workbookViewId="0">
      <selection activeCell="G3" sqref="G3"/>
    </sheetView>
  </sheetViews>
  <sheetFormatPr defaultColWidth="8.6328125" defaultRowHeight="13"/>
  <cols>
    <col min="1" max="1" width="3.6328125" style="87" customWidth="1"/>
    <col min="2" max="2" width="11.6328125" style="87" customWidth="1"/>
    <col min="3" max="3" width="12.453125" style="87" customWidth="1"/>
    <col min="4" max="7" width="14.36328125" style="87" customWidth="1"/>
    <col min="8" max="8" width="4" style="87" customWidth="1"/>
    <col min="9" max="10" width="9.6328125" style="87" customWidth="1"/>
    <col min="11" max="13" width="8.6328125" style="87"/>
    <col min="14" max="14" width="10.1796875" style="87" customWidth="1"/>
    <col min="15" max="16384" width="8.6328125" style="87"/>
  </cols>
  <sheetData>
    <row r="2" spans="2:17" ht="16.5">
      <c r="B2" s="143" t="s">
        <v>379</v>
      </c>
    </row>
    <row r="3" spans="2:17" ht="19.5" customHeight="1">
      <c r="G3" s="231" t="s">
        <v>474</v>
      </c>
    </row>
    <row r="4" spans="2:17" ht="19.5" customHeight="1">
      <c r="F4" s="89"/>
      <c r="G4" s="231" t="s">
        <v>475</v>
      </c>
    </row>
    <row r="5" spans="2:17">
      <c r="B5" s="136" t="str">
        <f>IF(B8="","↓選択↓","")</f>
        <v>↓選択↓</v>
      </c>
      <c r="C5" s="136" t="str">
        <f xml:space="preserve"> IF(AND(NOT(C8=""),OR(B8="終  身", B8="有  期")),"入力不要です",(IF(AND(B8="一時金",C8=""),"↓入力↓","")))</f>
        <v/>
      </c>
      <c r="D5" s="136" t="str">
        <f>IF(AND(NOT(B8=""),D8=""),"↓入力↓","")</f>
        <v/>
      </c>
      <c r="E5" s="136" t="str">
        <f>IF(AND(OR(B8="終  身",B8="一時金"),NOT(E8="")), "入力不要です",(IF(AND(B8="有  期",E8=""),"↓入力↓","")))</f>
        <v/>
      </c>
      <c r="F5" s="136" t="str">
        <f>IF(AND(F8="",NOT(B8="")),"↓入力↓","")</f>
        <v/>
      </c>
    </row>
    <row r="6" spans="2:17">
      <c r="B6" s="502" t="s">
        <v>87</v>
      </c>
      <c r="C6" s="502" t="s">
        <v>91</v>
      </c>
      <c r="D6" s="502" t="s">
        <v>90</v>
      </c>
      <c r="E6" s="502" t="s">
        <v>331</v>
      </c>
      <c r="F6" s="502" t="s">
        <v>230</v>
      </c>
      <c r="G6" s="503" t="str">
        <f>IF(AND(B8="一時金",NOT(C8=""),NOT(F8=""),NOT(D8="")),"一時金手取り","")</f>
        <v/>
      </c>
      <c r="I6" s="352" t="str">
        <f>IF(AND(B8="一時金",NOT(C8=""),NOT(F8=""),NOT(D8="")),"支給金額","")</f>
        <v/>
      </c>
      <c r="J6" s="352"/>
      <c r="K6" s="144" t="str">
        <f>IF(AND(B8="一時金",NOT(C8=""),NOT(F8=""),NOT(D8="")),F8,"")</f>
        <v/>
      </c>
    </row>
    <row r="7" spans="2:17" ht="13" customHeight="1">
      <c r="B7" s="503"/>
      <c r="C7" s="503"/>
      <c r="D7" s="503"/>
      <c r="E7" s="503"/>
      <c r="F7" s="503"/>
      <c r="G7" s="503"/>
      <c r="I7" s="87" t="str">
        <f>IF(AND(B8="一時金",NOT(C8=""),NOT(F8=""),NOT(D8="")),"退職所得控除額","")</f>
        <v/>
      </c>
      <c r="K7" s="144" t="str">
        <f>IF(AND(B8="一時金",NOT(C8=""),NOT(F8=""),NOT(D8="")),(IF(C8&lt;=20,IF(F8&lt;80,80,40*C8),800+70*(C8-20))),"")</f>
        <v/>
      </c>
      <c r="L7" s="352"/>
      <c r="M7" s="352"/>
    </row>
    <row r="8" spans="2:17" ht="13" customHeight="1">
      <c r="B8" s="520"/>
      <c r="C8" s="521"/>
      <c r="D8" s="522"/>
      <c r="E8" s="521"/>
      <c r="F8" s="523"/>
      <c r="G8" s="509" t="str">
        <f>IF(AND(B8="一時金",NOT(C8=""),NOT(F8=""),NOT(D8="")),K14,"")</f>
        <v/>
      </c>
      <c r="I8" s="87" t="str">
        <f>IF(AND(B8="一時金",NOT(C8=""),NOT(F8=""),NOT(D8="")),"課税退職所得","")</f>
        <v/>
      </c>
      <c r="K8" s="144" t="str">
        <f>IF(AND(B8="一時金",NOT(C8=""),NOT(F8=""),NOT(D8="")),(IF(F8&lt;K7,0,(F8-K7)*0.5)),"")</f>
        <v/>
      </c>
    </row>
    <row r="9" spans="2:17" ht="13" customHeight="1">
      <c r="B9" s="520"/>
      <c r="C9" s="521"/>
      <c r="D9" s="522"/>
      <c r="E9" s="521"/>
      <c r="F9" s="524"/>
      <c r="G9" s="510"/>
      <c r="I9" s="87" t="str">
        <f>IF(AND(B8="一時金",NOT(C8=""),NOT(F8=""),NOT(D8="")),"控除額","")</f>
        <v/>
      </c>
      <c r="K9" s="144" t="str">
        <f>IF(AND(B8="一時金",NOT(C8=""),NOT(F8=""),NOT(D8="")),(IF(AND(K8&gt;=0.1,K8&lt;194.9),0,(IF(AND(K8&gt;=0.195,K8&lt;329.9),97500,(IF(AND(K8&gt;=330,K8&lt;694.9),427500,(IF(AND(K8&gt;=695,K8&lt;899.9),636000,(IF(AND(K8&gt;=900,K8&lt;1799.9),1536000,(IF(AND(K8&gt;=1800,K8&lt;3999.9),2796000,4796000)))))))))))),"")</f>
        <v/>
      </c>
      <c r="L9" s="352"/>
      <c r="M9" s="352"/>
    </row>
    <row r="10" spans="2:17" hidden="1">
      <c r="B10" s="87" t="s">
        <v>88</v>
      </c>
      <c r="E10" s="136" t="str">
        <f>IF((AND(B8=B10,NOT(E8=""))),"↑入力不要↑",IF((AND(B8=B12,NOT(E8=""))),"↑入力不要↑",""))</f>
        <v/>
      </c>
      <c r="I10" s="87" t="str">
        <f>IF(AND(B8="一時金",NOT(C8=""),NOT(F8=""),NOT(D8="")),"所得税率","")</f>
        <v/>
      </c>
      <c r="K10" s="87" t="str">
        <f>IF(AND(B8="一時金",NOT(C8=""),NOT(F8=""),NOT(D8="")),(IF(AND(K8&gt;=0.1,K8&lt;194.9),0.05,(IF(AND(K8&gt;=0.195,K8&lt;329.9),0.1,(IF(AND(K8&gt;=330,K8&lt;694.9),0.2,(IF(AND(K8&gt;=695,K8&lt;899.9),0.23,(IF(AND(K8&gt;=900,K8&lt;1799.9),0.33,(IF(AND(K8&gt;=1800,K8&lt;3999.9),0.4,0.45)))))))))))),"")</f>
        <v/>
      </c>
      <c r="L10" s="352"/>
      <c r="M10" s="352"/>
    </row>
    <row r="11" spans="2:17" hidden="1">
      <c r="B11" s="87" t="s">
        <v>89</v>
      </c>
      <c r="E11" s="142"/>
      <c r="I11" s="87" t="str">
        <f>IF(AND(B8="一時金",NOT(C8=""),NOT(F8=""),NOT(D8="")),"住民税率","")</f>
        <v/>
      </c>
      <c r="K11" s="87" t="str">
        <f>IF(AND(B8="一時金",NOT(C8=""),NOT(F8=""),NOT(D8="")),0.1,"")</f>
        <v/>
      </c>
      <c r="L11" s="352"/>
      <c r="M11" s="352"/>
    </row>
    <row r="12" spans="2:17" hidden="1">
      <c r="B12" s="87" t="s">
        <v>92</v>
      </c>
      <c r="I12" s="87" t="str">
        <f>IF(AND(B8="一時金",NOT(C8=""),NOT(F8=""),NOT(D8="")),"所得税額","")</f>
        <v/>
      </c>
      <c r="K12" s="145" t="str">
        <f>IF(AND(B8="一時金",NOT(C8=""),NOT(F8=""),NOT(D8="")),(IF(K8=0,0,(K8*K10-(K9/10000))*1.021)),"")</f>
        <v/>
      </c>
      <c r="L12" s="352"/>
      <c r="M12" s="352"/>
    </row>
    <row r="13" spans="2:17" ht="13" customHeight="1">
      <c r="I13" s="87" t="str">
        <f>IF(AND(B8="一時金",NOT(C8=""),NOT(F8=""),NOT(D8="")),"住民税額","")</f>
        <v/>
      </c>
      <c r="K13" s="87" t="str">
        <f>IF(AND(B8="一時金",NOT(C8=""),NOT(F8=""),NOT(D8="")),(K8*0.1),"")</f>
        <v/>
      </c>
      <c r="L13" s="352"/>
      <c r="M13" s="352"/>
    </row>
    <row r="14" spans="2:17" ht="14">
      <c r="B14" s="146" t="s">
        <v>355</v>
      </c>
      <c r="I14" s="87" t="str">
        <f>IF(AND(B8="一時金",NOT(C8=""),NOT(F8=""),NOT(D8="")),"手取り額","")</f>
        <v/>
      </c>
      <c r="K14" s="147" t="str">
        <f>IF(AND(B8="一時金",NOT(C8=""),NOT(F8=""),NOT(D8="")),(ROUND((F8-(K12+K13)),0)),"")</f>
        <v/>
      </c>
      <c r="L14" s="511"/>
      <c r="M14" s="352"/>
    </row>
    <row r="15" spans="2:17" ht="14">
      <c r="B15" s="146" t="s">
        <v>323</v>
      </c>
      <c r="I15" s="512" t="str">
        <f>IF(AND(B8="一時金",NOT(C8=""),NOT(F8=""),NOT(D8="")),"参照：国税庁HP　No.1420 退職金を受け取ったとき(退職所得)　外部リンクに遷移します","")</f>
        <v/>
      </c>
      <c r="J15" s="512"/>
      <c r="K15" s="512"/>
      <c r="L15" s="512"/>
      <c r="M15" s="512"/>
      <c r="N15" s="512"/>
      <c r="O15" s="512"/>
      <c r="P15" s="512"/>
      <c r="Q15" s="512"/>
    </row>
    <row r="16" spans="2:17" ht="14">
      <c r="B16" s="146" t="s">
        <v>324</v>
      </c>
      <c r="I16" s="89"/>
      <c r="J16" s="89"/>
      <c r="K16" s="89"/>
      <c r="L16" s="89"/>
      <c r="M16" s="89"/>
      <c r="N16" s="89"/>
      <c r="O16" s="89"/>
      <c r="P16" s="89"/>
      <c r="Q16" s="89"/>
    </row>
    <row r="17" spans="2:14" ht="14">
      <c r="B17" s="146" t="s">
        <v>327</v>
      </c>
    </row>
    <row r="18" spans="2:14" ht="14">
      <c r="B18" s="146" t="s">
        <v>325</v>
      </c>
    </row>
    <row r="19" spans="2:14" ht="14">
      <c r="B19" s="146" t="s">
        <v>326</v>
      </c>
      <c r="I19" s="513"/>
      <c r="J19" s="514"/>
      <c r="K19" s="515"/>
      <c r="L19" s="514"/>
      <c r="M19" s="516"/>
    </row>
    <row r="20" spans="2:14" ht="14">
      <c r="B20" s="146" t="s">
        <v>356</v>
      </c>
      <c r="I20" s="513"/>
      <c r="J20" s="514"/>
      <c r="K20" s="515"/>
      <c r="L20" s="514"/>
      <c r="M20" s="517"/>
    </row>
    <row r="21" spans="2:14" ht="14">
      <c r="B21" s="146" t="s">
        <v>384</v>
      </c>
      <c r="M21" s="498"/>
      <c r="N21" s="499"/>
    </row>
    <row r="22" spans="2:14" ht="18">
      <c r="B22" s="146" t="s">
        <v>357</v>
      </c>
      <c r="M22" s="500"/>
      <c r="N22" s="500"/>
    </row>
    <row r="23" spans="2:14">
      <c r="M23" s="137"/>
    </row>
    <row r="25" spans="2:14">
      <c r="M25" s="138"/>
    </row>
    <row r="27" spans="2:14">
      <c r="M27" s="138"/>
      <c r="N27" s="137"/>
    </row>
    <row r="28" spans="2:14">
      <c r="M28" s="139"/>
    </row>
    <row r="29" spans="2:14">
      <c r="M29" s="140"/>
      <c r="N29" s="138"/>
    </row>
    <row r="30" spans="2:14">
      <c r="M30" s="501"/>
      <c r="N30" s="352"/>
    </row>
    <row r="31" spans="2:14">
      <c r="M31" s="141"/>
    </row>
  </sheetData>
  <sheetProtection algorithmName="SHA-512" hashValue="3dPXHIq8+xT0FWiQY34KwhRSYxRKBv/55zgy/S5CY5Geca3EiVIQYAoD2/o7G7dlQWKo4xKX3nA4tbqFPJegag==" saltValue="ljKw6JBS9xn/MGCnacUyEw==" spinCount="100000" sheet="1" objects="1" scenarios="1"/>
  <mergeCells count="29">
    <mergeCell ref="B6:B7"/>
    <mergeCell ref="C6:C7"/>
    <mergeCell ref="D6:D7"/>
    <mergeCell ref="E6:E7"/>
    <mergeCell ref="F6:F7"/>
    <mergeCell ref="G6:G7"/>
    <mergeCell ref="I15:Q15"/>
    <mergeCell ref="I6:J6"/>
    <mergeCell ref="L7:M7"/>
    <mergeCell ref="B8:B9"/>
    <mergeCell ref="C8:C9"/>
    <mergeCell ref="D8:D9"/>
    <mergeCell ref="E8:E9"/>
    <mergeCell ref="F8:F9"/>
    <mergeCell ref="G8:G9"/>
    <mergeCell ref="L9:M9"/>
    <mergeCell ref="L10:M10"/>
    <mergeCell ref="L11:M11"/>
    <mergeCell ref="L12:M12"/>
    <mergeCell ref="L13:M13"/>
    <mergeCell ref="L14:M14"/>
    <mergeCell ref="M22:N22"/>
    <mergeCell ref="M30:N30"/>
    <mergeCell ref="I19:I20"/>
    <mergeCell ref="J19:J20"/>
    <mergeCell ref="K19:K20"/>
    <mergeCell ref="L19:L20"/>
    <mergeCell ref="M19:M20"/>
    <mergeCell ref="M21:N21"/>
  </mergeCells>
  <phoneticPr fontId="1"/>
  <dataValidations count="3">
    <dataValidation type="list" allowBlank="1" showInputMessage="1" showErrorMessage="1" sqref="B8" xr:uid="{2CEC11DD-57C1-4CF2-96EE-42D5D05D73BB}">
      <formula1>$B$10:$B$12</formula1>
    </dataValidation>
    <dataValidation type="whole" allowBlank="1" showInputMessage="1" showErrorMessage="1" sqref="D8:D9 K19:K20" xr:uid="{D2A22B42-B3AD-49D8-ACDD-318634E2ECB9}">
      <formula1>20</formula1>
      <formula2>100</formula2>
    </dataValidation>
    <dataValidation type="whole" allowBlank="1" showInputMessage="1" showErrorMessage="1" errorTitle="勤続年数" error="勤続年数は、１年以上50年以下で入力してください。" sqref="C8:C9 J19:J20" xr:uid="{F2A55168-B85C-461F-ACE6-930CABBF790C}">
      <formula1>1</formula1>
      <formula2>50</formula2>
    </dataValidation>
  </dataValidations>
  <hyperlinks>
    <hyperlink ref="I15:Q15" r:id="rId1" display="参照：国税庁HP　No.1420 退職金を受け取ったとき(退職所得)　外部リンクに遷移します" xr:uid="{EC0E5896-BA10-4D0D-9310-B9EBB42CA13D}"/>
    <hyperlink ref="G3" location="目次!A1" display="🔙 目次に戻る" xr:uid="{CB68F776-E240-4CDB-BB76-E7408BCB8DEA}"/>
    <hyperlink ref="G4" location="CF表!A22" display="🔙 ＣＦ表に戻る" xr:uid="{29D2B944-DBB2-40A1-AB1D-F728E1C7AAE7}"/>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6ADF5-A3ED-4F4F-A2F2-F97063FB6E0A}">
  <dimension ref="B2:T25"/>
  <sheetViews>
    <sheetView showGridLines="0" showRowColHeaders="0" workbookViewId="0"/>
  </sheetViews>
  <sheetFormatPr defaultColWidth="8.81640625" defaultRowHeight="13"/>
  <cols>
    <col min="1" max="1" width="8.81640625" style="87"/>
    <col min="2" max="2" width="14.6328125" style="155" customWidth="1"/>
    <col min="3" max="3" width="14.453125" style="87" customWidth="1"/>
    <col min="4" max="4" width="15.1796875" style="87" customWidth="1"/>
    <col min="5" max="13" width="8.81640625" style="87"/>
    <col min="14" max="14" width="12.81640625" style="87" customWidth="1"/>
    <col min="15" max="15" width="2.1796875" style="87" customWidth="1"/>
    <col min="16" max="16" width="19" style="87" customWidth="1"/>
    <col min="17" max="17" width="2.453125" style="87" customWidth="1"/>
    <col min="18" max="18" width="13.6328125" style="87" customWidth="1"/>
    <col min="19" max="19" width="2" style="87" customWidth="1"/>
    <col min="20" max="20" width="15.1796875" style="87" customWidth="1"/>
    <col min="21" max="16384" width="8.81640625" style="87"/>
  </cols>
  <sheetData>
    <row r="2" spans="2:4" ht="16.5">
      <c r="B2" s="525" t="s">
        <v>255</v>
      </c>
      <c r="C2" s="352"/>
      <c r="D2" s="352"/>
    </row>
    <row r="3" spans="2:4" ht="13.5" customHeight="1">
      <c r="C3" s="136" t="str">
        <f>IF(C5="","↓入力↓","")</f>
        <v/>
      </c>
      <c r="D3" s="136" t="str">
        <f>IF(D5="","↓入力↓","")</f>
        <v/>
      </c>
    </row>
    <row r="4" spans="2:4">
      <c r="B4" s="150" t="s">
        <v>87</v>
      </c>
      <c r="C4" s="150" t="s">
        <v>90</v>
      </c>
      <c r="D4" s="150" t="s">
        <v>132</v>
      </c>
    </row>
    <row r="5" spans="2:4" ht="32.5" customHeight="1">
      <c r="B5" s="157" t="s">
        <v>134</v>
      </c>
      <c r="C5" s="320">
        <v>65</v>
      </c>
      <c r="D5" s="267">
        <v>80</v>
      </c>
    </row>
    <row r="6" spans="2:4" ht="14" customHeight="1"/>
    <row r="7" spans="2:4">
      <c r="C7" s="136" t="str">
        <f>IF(C9="","↓入力↓","")</f>
        <v/>
      </c>
      <c r="D7" s="136" t="str">
        <f>IF(D9="","↓入力↓","")</f>
        <v/>
      </c>
    </row>
    <row r="8" spans="2:4">
      <c r="B8" s="150" t="s">
        <v>87</v>
      </c>
      <c r="C8" s="150" t="s">
        <v>90</v>
      </c>
      <c r="D8" s="150" t="s">
        <v>132</v>
      </c>
    </row>
    <row r="9" spans="2:4" ht="32.5" customHeight="1">
      <c r="B9" s="157" t="s">
        <v>133</v>
      </c>
      <c r="C9" s="320">
        <v>65</v>
      </c>
      <c r="D9" s="267">
        <v>125</v>
      </c>
    </row>
    <row r="11" spans="2:4">
      <c r="B11" s="87" t="s">
        <v>246</v>
      </c>
    </row>
    <row r="12" spans="2:4">
      <c r="B12" s="526" t="s">
        <v>453</v>
      </c>
      <c r="C12" s="526"/>
      <c r="D12" s="526"/>
    </row>
    <row r="13" spans="2:4" ht="13" customHeight="1">
      <c r="B13" s="526"/>
      <c r="C13" s="526"/>
      <c r="D13" s="526"/>
    </row>
    <row r="15" spans="2:4">
      <c r="B15" s="262" t="s">
        <v>474</v>
      </c>
      <c r="C15" s="263" t="s">
        <v>475</v>
      </c>
    </row>
    <row r="17" spans="3:20" ht="25" customHeight="1">
      <c r="C17" s="527" t="s">
        <v>232</v>
      </c>
      <c r="D17" s="527" t="s">
        <v>233</v>
      </c>
    </row>
    <row r="18" spans="3:20" ht="25" customHeight="1">
      <c r="C18" s="528"/>
      <c r="D18" s="528"/>
    </row>
    <row r="19" spans="3:20" ht="22.5" customHeight="1">
      <c r="C19" s="260">
        <f>D19+C21*(5.481/1000)</f>
        <v>125.101</v>
      </c>
      <c r="D19" s="261">
        <v>10</v>
      </c>
      <c r="F19" s="512" t="s">
        <v>330</v>
      </c>
      <c r="G19" s="352"/>
      <c r="H19" s="352"/>
      <c r="I19" s="352"/>
      <c r="J19" s="352"/>
      <c r="K19" s="352"/>
      <c r="L19" s="352"/>
      <c r="M19" s="352"/>
    </row>
    <row r="20" spans="3:20" ht="22.5" customHeight="1">
      <c r="R20" s="529"/>
      <c r="T20" s="499"/>
    </row>
    <row r="21" spans="3:20" ht="13.5" customHeight="1">
      <c r="C21" s="264">
        <f>D22+D23+D24+D25</f>
        <v>21000</v>
      </c>
      <c r="D21" s="257">
        <v>1100000</v>
      </c>
      <c r="H21" s="87" t="s">
        <v>460</v>
      </c>
      <c r="R21" s="529"/>
      <c r="T21" s="499"/>
    </row>
    <row r="22" spans="3:20" ht="13.5" customHeight="1">
      <c r="C22" s="258" t="s">
        <v>454</v>
      </c>
      <c r="D22" s="265">
        <f>IF(あなたの給与所得!K11&lt;=$D$21,0,(IF(OR(あなたの給与所得!J11="",あなたの給与所得!K11=""),0,IF((あなたの給与所得!K11/10000)&gt;1230,1230*(あなたの給与所得!J11-あなたの給与所得!I11+1),(あなたの給与所得!K11/10000)*(あなたの給与所得!J11-あなたの給与所得!I11+1)))))</f>
        <v>4800</v>
      </c>
      <c r="T22" s="266"/>
    </row>
    <row r="23" spans="3:20">
      <c r="C23" s="259" t="s">
        <v>455</v>
      </c>
      <c r="D23" s="265">
        <f>IF(あなたの給与所得!K12&lt;=$D$21,0,(IF(OR(あなたの給与所得!J12="",あなたの給与所得!K12=""),0,IF((あなたの給与所得!K12/10000)&gt;1230,1230*(あなたの給与所得!J12-あなたの給与所得!I12+1),(あなたの給与所得!K12/10000)*(あなたの給与所得!J12-あなたの給与所得!I12+1)))))</f>
        <v>7000</v>
      </c>
    </row>
    <row r="24" spans="3:20">
      <c r="C24" s="259" t="s">
        <v>456</v>
      </c>
      <c r="D24" s="265">
        <f>IF(あなたの給与所得!K13&lt;=$D$21,0,(IF(OR(あなたの給与所得!J13="",あなたの給与所得!K13=""),0,IF((あなたの給与所得!K13/10000)&gt;1230,1230*(あなたの給与所得!J13-あなたの給与所得!I13+1),(あなたの給与所得!K13/10000)*(あなたの給与所得!J13-あなたの給与所得!I13+1)))))</f>
        <v>7200</v>
      </c>
    </row>
    <row r="25" spans="3:20">
      <c r="C25" s="259" t="s">
        <v>457</v>
      </c>
      <c r="D25" s="265">
        <f>IF(あなたの給与所得!K14&lt;=$D$21,0,(IF(OR(あなたの給与所得!J14="",あなたの給与所得!K14=""),0,IF((あなたの給与所得!K14/10000)&gt;1230,1230*(あなたの給与所得!J14-あなたの給与所得!I14+1),(あなたの給与所得!K14/10000)*(あなたの給与所得!J14-あなたの給与所得!I14+1)))))</f>
        <v>2000</v>
      </c>
    </row>
  </sheetData>
  <sheetProtection algorithmName="SHA-512" hashValue="oWteOWnEo92/Quy1BEJoRjm8+4DCElxpALaTFyw+2cIRQO6ThmMNOydGW+MCtb/O2rHOeZp9vAC/UWuU+NTwRA==" saltValue="m0zJiA0zmPaoblZLFGzADw==" spinCount="100000" sheet="1" objects="1" scenarios="1"/>
  <mergeCells count="7">
    <mergeCell ref="B2:D2"/>
    <mergeCell ref="T20:T21"/>
    <mergeCell ref="B12:D13"/>
    <mergeCell ref="C17:C18"/>
    <mergeCell ref="D17:D18"/>
    <mergeCell ref="R20:R21"/>
    <mergeCell ref="F19:M19"/>
  </mergeCells>
  <phoneticPr fontId="1"/>
  <hyperlinks>
    <hyperlink ref="F19" r:id="rId1" display="日本年金機構の年金ネットからも調べられます" xr:uid="{32C437B2-D3BD-48A9-8070-0B5F6A5C9BB9}"/>
    <hyperlink ref="B15" location="目次!A1" display="🔙 目次に戻る" xr:uid="{78965EDD-1D25-49F0-908E-B7E7253B0918}"/>
    <hyperlink ref="C15" location="CF表!A22" display="🔙 ＣＦ表に戻る" xr:uid="{9164AF7B-4BA4-4D66-A961-2C7BDF793536}"/>
  </hyperlinks>
  <pageMargins left="0.7" right="0.7" top="0.75" bottom="0.75" header="0.3" footer="0.3"/>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A9E2D-C063-4777-83F8-B601181BE85D}">
  <dimension ref="B1:S29"/>
  <sheetViews>
    <sheetView showGridLines="0" showRowColHeaders="0" workbookViewId="0"/>
  </sheetViews>
  <sheetFormatPr defaultColWidth="8.6328125" defaultRowHeight="13"/>
  <cols>
    <col min="1" max="1" width="8.6328125" style="87"/>
    <col min="2" max="3" width="14.1796875" style="87" customWidth="1"/>
    <col min="4" max="4" width="13.1796875" style="87" customWidth="1"/>
    <col min="5" max="12" width="8.6328125" style="87"/>
    <col min="13" max="13" width="14.36328125" style="87" customWidth="1"/>
    <col min="14" max="14" width="2.1796875" style="87" customWidth="1"/>
    <col min="15" max="15" width="18.81640625" style="87" customWidth="1"/>
    <col min="16" max="16" width="1.453125" style="87" customWidth="1"/>
    <col min="17" max="17" width="19.453125" style="87" customWidth="1"/>
    <col min="18" max="18" width="1.81640625" style="87" customWidth="1"/>
    <col min="19" max="19" width="9.6328125" style="87" customWidth="1"/>
    <col min="20" max="16384" width="8.6328125" style="87"/>
  </cols>
  <sheetData>
    <row r="1" spans="2:15">
      <c r="B1" s="155"/>
    </row>
    <row r="2" spans="2:15" ht="16.5">
      <c r="B2" s="525" t="s">
        <v>256</v>
      </c>
      <c r="C2" s="352"/>
      <c r="D2" s="352"/>
    </row>
    <row r="3" spans="2:15">
      <c r="B3" s="155"/>
      <c r="C3" s="136" t="str">
        <f>IF(C5="","↓入力↓","")</f>
        <v/>
      </c>
      <c r="D3" s="136" t="str">
        <f>IF(D5="","↓入力↓","")</f>
        <v/>
      </c>
    </row>
    <row r="4" spans="2:15" ht="14">
      <c r="B4" s="150" t="s">
        <v>87</v>
      </c>
      <c r="C4" s="150" t="s">
        <v>90</v>
      </c>
      <c r="D4" s="150" t="s">
        <v>132</v>
      </c>
      <c r="O4" s="156"/>
    </row>
    <row r="5" spans="2:15" ht="26">
      <c r="B5" s="157" t="s">
        <v>134</v>
      </c>
      <c r="C5" s="320">
        <v>65</v>
      </c>
      <c r="D5" s="267">
        <v>80</v>
      </c>
    </row>
    <row r="6" spans="2:15">
      <c r="B6" s="155"/>
    </row>
    <row r="7" spans="2:15">
      <c r="B7" s="155"/>
      <c r="C7" s="136" t="str">
        <f>IF(C9="","↓入力↓","")</f>
        <v/>
      </c>
      <c r="D7" s="136" t="str">
        <f>IF(D9="","↓入力↓","")</f>
        <v/>
      </c>
    </row>
    <row r="8" spans="2:15">
      <c r="B8" s="150" t="s">
        <v>87</v>
      </c>
      <c r="C8" s="150" t="s">
        <v>90</v>
      </c>
      <c r="D8" s="150" t="s">
        <v>132</v>
      </c>
    </row>
    <row r="9" spans="2:15" ht="26">
      <c r="B9" s="157" t="s">
        <v>133</v>
      </c>
      <c r="C9" s="320">
        <v>65</v>
      </c>
      <c r="D9" s="267">
        <v>14</v>
      </c>
    </row>
    <row r="10" spans="2:15">
      <c r="B10" s="155"/>
    </row>
    <row r="11" spans="2:15" ht="13" customHeight="1">
      <c r="B11" s="526" t="s">
        <v>458</v>
      </c>
      <c r="C11" s="526"/>
      <c r="D11" s="526"/>
    </row>
    <row r="12" spans="2:15">
      <c r="B12" s="526"/>
      <c r="C12" s="526"/>
      <c r="D12" s="526"/>
    </row>
    <row r="13" spans="2:15">
      <c r="B13" s="155"/>
    </row>
    <row r="14" spans="2:15">
      <c r="B14" s="262" t="s">
        <v>474</v>
      </c>
      <c r="C14" s="263" t="s">
        <v>475</v>
      </c>
    </row>
    <row r="15" spans="2:15">
      <c r="B15" s="155"/>
    </row>
    <row r="16" spans="2:15">
      <c r="B16" s="155"/>
      <c r="M16" s="87" t="s">
        <v>246</v>
      </c>
    </row>
    <row r="17" spans="2:19" ht="20" customHeight="1">
      <c r="B17" s="527" t="s">
        <v>459</v>
      </c>
      <c r="C17" s="527" t="s">
        <v>233</v>
      </c>
      <c r="E17" s="512" t="s">
        <v>330</v>
      </c>
      <c r="F17" s="352"/>
      <c r="G17" s="352"/>
      <c r="H17" s="352"/>
      <c r="I17" s="352"/>
      <c r="J17" s="352"/>
      <c r="K17" s="352"/>
      <c r="L17" s="352"/>
      <c r="M17" s="87" t="s">
        <v>231</v>
      </c>
    </row>
    <row r="18" spans="2:19" ht="20" customHeight="1">
      <c r="B18" s="528"/>
      <c r="C18" s="528"/>
    </row>
    <row r="19" spans="2:19" ht="21.5" customHeight="1">
      <c r="B19" s="260">
        <f>C19+B25*(5.481/1000)</f>
        <v>14</v>
      </c>
      <c r="C19" s="261">
        <v>14</v>
      </c>
      <c r="M19" s="529"/>
      <c r="O19" s="529"/>
      <c r="Q19" s="529"/>
      <c r="S19" s="529"/>
    </row>
    <row r="20" spans="2:19" ht="15" customHeight="1">
      <c r="B20" s="136" t="s">
        <v>234</v>
      </c>
      <c r="C20" s="238"/>
      <c r="M20" s="529"/>
      <c r="O20" s="529"/>
      <c r="Q20" s="529"/>
      <c r="S20" s="529"/>
    </row>
    <row r="21" spans="2:19" ht="14">
      <c r="B21" s="159" t="s">
        <v>235</v>
      </c>
      <c r="M21" s="529"/>
      <c r="O21" s="529"/>
      <c r="Q21" s="529"/>
      <c r="S21" s="529"/>
    </row>
    <row r="22" spans="2:19" ht="14" customHeight="1">
      <c r="D22" s="268"/>
      <c r="E22" s="147"/>
      <c r="M22" s="230"/>
      <c r="O22" s="269"/>
      <c r="Q22" s="269"/>
      <c r="S22" s="270"/>
    </row>
    <row r="23" spans="2:19">
      <c r="C23" s="229"/>
    </row>
    <row r="24" spans="2:19">
      <c r="C24" s="229"/>
    </row>
    <row r="25" spans="2:19">
      <c r="B25" s="264">
        <f>C26+C27+C28+C29</f>
        <v>0</v>
      </c>
      <c r="C25" s="257">
        <v>1100000</v>
      </c>
    </row>
    <row r="26" spans="2:19">
      <c r="B26" s="258" t="s">
        <v>454</v>
      </c>
      <c r="C26" s="265">
        <f>IF(配偶者の給与所得!K11&lt;=$C$25,0,(IF(OR(配偶者の給与所得!J11="",配偶者の給与所得!K11=""),0,IF((配偶者の給与所得!K11/10000)&gt;1230,1230*(配偶者の給与所得!J11-配偶者の給与所得!I11+1),(配偶者の給与所得!K11/10000)*(配偶者の給与所得!J11-配偶者の給与所得!I11+1)))))</f>
        <v>0</v>
      </c>
    </row>
    <row r="27" spans="2:19">
      <c r="B27" s="259" t="s">
        <v>455</v>
      </c>
      <c r="C27" s="265">
        <f>IF(配偶者の給与所得!K12&lt;=$C$25,0,(IF(OR(配偶者の給与所得!J12="",配偶者の給与所得!K12=""),0,IF((配偶者の給与所得!K12/10000)&gt;1230,1230*(配偶者の給与所得!J12-配偶者の給与所得!I12+1),(配偶者の給与所得!K12/10000)*(配偶者の給与所得!J12-配偶者の給与所得!I12+1)))))</f>
        <v>0</v>
      </c>
    </row>
    <row r="28" spans="2:19">
      <c r="B28" s="259" t="s">
        <v>456</v>
      </c>
      <c r="C28" s="265">
        <f>IF(配偶者の給与所得!K13&lt;=$C$25,0,(IF(OR(配偶者の給与所得!J13="",配偶者の給与所得!K13=""),0,IF((配偶者の給与所得!K13/10000)&gt;1230,1230*(配偶者の給与所得!J13-配偶者の給与所得!I13+1),(配偶者の給与所得!K13/10000)*(配偶者の給与所得!J13-配偶者の給与所得!I13+1)))))</f>
        <v>0</v>
      </c>
    </row>
    <row r="29" spans="2:19">
      <c r="B29" s="259" t="s">
        <v>457</v>
      </c>
      <c r="C29" s="265">
        <f>IF(配偶者の給与所得!K14&lt;=$C$25,0,(IF(OR(配偶者の給与所得!J14="",配偶者の給与所得!K14=""),0,IF((配偶者の給与所得!K14/10000)&gt;1230,1230*(配偶者の給与所得!J14-配偶者の給与所得!I14+1),(配偶者の給与所得!K14/10000)*(配偶者の給与所得!J14-配偶者の給与所得!I14+1)))))</f>
        <v>0</v>
      </c>
    </row>
  </sheetData>
  <sheetProtection algorithmName="SHA-512" hashValue="paDxSDeb7jWdjJwGrUlyk+xi2cPIn0rwronNfB8lqXThYK8UjzYNWqgWBGZ4ao8HmxxQ6wlvOBkF8bZNISalZA==" saltValue="UCGftnfQj3wpQ52RVSrzDw==" spinCount="100000" sheet="1" objects="1" scenarios="1"/>
  <mergeCells count="9">
    <mergeCell ref="B2:D2"/>
    <mergeCell ref="M19:M21"/>
    <mergeCell ref="O19:O21"/>
    <mergeCell ref="Q19:Q21"/>
    <mergeCell ref="S19:S21"/>
    <mergeCell ref="B11:D12"/>
    <mergeCell ref="E17:L17"/>
    <mergeCell ref="B17:B18"/>
    <mergeCell ref="C17:C18"/>
  </mergeCells>
  <phoneticPr fontId="1"/>
  <hyperlinks>
    <hyperlink ref="E17" r:id="rId1" display="日本年金機構の年金ネットからも調べられます" xr:uid="{682D93AA-B5FA-4D52-A916-86B7701A3250}"/>
    <hyperlink ref="B14" location="目次!A1" display="🔙 目次に戻る" xr:uid="{1AE38E00-964A-410D-91BB-95F57F642A75}"/>
    <hyperlink ref="C14" location="CF表!A22" display="🔙 ＣＦ表に戻る" xr:uid="{A9D7A92D-85A3-4F5E-B9B3-836A9CBF9534}"/>
  </hyperlinks>
  <pageMargins left="0.7" right="0.7" top="0.75" bottom="0.75" header="0.3" footer="0.3"/>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8DF82-13AC-4C23-BD5A-2F14F4A8709B}">
  <dimension ref="A2:K28"/>
  <sheetViews>
    <sheetView showGridLines="0" showRowColHeaders="0" workbookViewId="0"/>
  </sheetViews>
  <sheetFormatPr defaultColWidth="8.6328125" defaultRowHeight="13"/>
  <cols>
    <col min="1" max="1" width="3.6328125" style="87" customWidth="1"/>
    <col min="2" max="2" width="13.6328125" style="87" customWidth="1"/>
    <col min="3" max="4" width="8.6328125" style="87" customWidth="1"/>
    <col min="5" max="5" width="10.6328125" style="87" customWidth="1"/>
    <col min="6" max="6" width="5.1796875" style="87" customWidth="1"/>
    <col min="7" max="7" width="14.36328125" style="87" customWidth="1"/>
    <col min="8" max="8" width="8.6328125" style="87"/>
    <col min="9" max="10" width="11" style="87" customWidth="1"/>
    <col min="11" max="16384" width="8.6328125" style="87"/>
  </cols>
  <sheetData>
    <row r="2" spans="2:11" ht="16.5">
      <c r="B2" s="160" t="s">
        <v>257</v>
      </c>
      <c r="E2" s="161"/>
      <c r="F2" s="87" t="s">
        <v>254</v>
      </c>
    </row>
    <row r="5" spans="2:11" ht="14">
      <c r="B5" s="162" t="s">
        <v>259</v>
      </c>
      <c r="G5" s="162" t="s">
        <v>36</v>
      </c>
      <c r="H5" s="162"/>
    </row>
    <row r="7" spans="2:11" ht="14">
      <c r="B7" s="530" t="s">
        <v>258</v>
      </c>
      <c r="C7" s="150" t="s">
        <v>84</v>
      </c>
      <c r="D7" s="150" t="s">
        <v>85</v>
      </c>
      <c r="E7" s="163" t="s">
        <v>260</v>
      </c>
      <c r="G7" s="271" t="s">
        <v>37</v>
      </c>
      <c r="H7" s="272"/>
      <c r="I7" s="273" t="s">
        <v>493</v>
      </c>
    </row>
    <row r="8" spans="2:11" ht="14">
      <c r="B8" s="531"/>
      <c r="C8" s="164">
        <f>CF表!H5</f>
        <v>33</v>
      </c>
      <c r="D8" s="169">
        <v>52</v>
      </c>
      <c r="E8" s="170">
        <v>355</v>
      </c>
      <c r="G8" s="274" t="s">
        <v>38</v>
      </c>
      <c r="H8" s="272"/>
      <c r="I8" s="273" t="s">
        <v>494</v>
      </c>
      <c r="K8" s="156"/>
    </row>
    <row r="9" spans="2:11" ht="14">
      <c r="B9" s="531"/>
      <c r="C9" s="164">
        <f>A19</f>
        <v>53</v>
      </c>
      <c r="D9" s="169">
        <v>55</v>
      </c>
      <c r="E9" s="170">
        <v>334</v>
      </c>
      <c r="G9" s="274" t="s">
        <v>39</v>
      </c>
      <c r="H9" s="272"/>
      <c r="I9" s="273" t="s">
        <v>495</v>
      </c>
    </row>
    <row r="10" spans="2:11" ht="14">
      <c r="B10" s="531"/>
      <c r="C10" s="164">
        <f>A20</f>
        <v>56</v>
      </c>
      <c r="D10" s="169">
        <v>65</v>
      </c>
      <c r="E10" s="170">
        <v>299</v>
      </c>
      <c r="G10" s="274" t="s">
        <v>40</v>
      </c>
      <c r="H10" s="272"/>
      <c r="I10" s="273" t="s">
        <v>496</v>
      </c>
    </row>
    <row r="11" spans="2:11" ht="14">
      <c r="B11" s="531"/>
      <c r="C11" s="164">
        <f>A21</f>
        <v>66</v>
      </c>
      <c r="D11" s="169">
        <v>75</v>
      </c>
      <c r="E11" s="170">
        <v>290</v>
      </c>
      <c r="G11" s="532" t="s">
        <v>41</v>
      </c>
      <c r="H11" s="533"/>
      <c r="I11" s="273" t="s">
        <v>497</v>
      </c>
    </row>
    <row r="12" spans="2:11" ht="14">
      <c r="B12" s="531"/>
      <c r="C12" s="164">
        <f>A22</f>
        <v>76</v>
      </c>
      <c r="D12" s="169">
        <v>100</v>
      </c>
      <c r="E12" s="170">
        <v>250</v>
      </c>
      <c r="G12" s="532" t="s">
        <v>42</v>
      </c>
      <c r="H12" s="533"/>
      <c r="I12" s="273" t="s">
        <v>498</v>
      </c>
    </row>
    <row r="13" spans="2:11" ht="14">
      <c r="B13" s="531"/>
      <c r="C13" s="164" t="str">
        <f>A23</f>
        <v/>
      </c>
      <c r="D13" s="169"/>
      <c r="E13" s="170"/>
      <c r="G13" s="275" t="s">
        <v>499</v>
      </c>
    </row>
    <row r="14" spans="2:11">
      <c r="C14" s="165"/>
      <c r="D14" s="166" t="s">
        <v>247</v>
      </c>
      <c r="E14" s="167"/>
      <c r="G14" s="276" t="s">
        <v>500</v>
      </c>
    </row>
    <row r="15" spans="2:11">
      <c r="D15" s="87" t="s">
        <v>248</v>
      </c>
      <c r="G15" s="276" t="s">
        <v>501</v>
      </c>
    </row>
    <row r="16" spans="2:11">
      <c r="G16" s="276" t="s">
        <v>502</v>
      </c>
    </row>
    <row r="17" spans="1:5">
      <c r="C17" s="534" t="s">
        <v>474</v>
      </c>
      <c r="D17" s="327"/>
    </row>
    <row r="18" spans="1:5">
      <c r="C18" s="231" t="s">
        <v>475</v>
      </c>
    </row>
    <row r="19" spans="1:5">
      <c r="A19" s="168">
        <f>IF(D8&gt;=100,"",IF(D8="","",D8+1))</f>
        <v>53</v>
      </c>
      <c r="C19" s="512" t="s">
        <v>395</v>
      </c>
      <c r="D19" s="326"/>
      <c r="E19" s="327"/>
    </row>
    <row r="20" spans="1:5">
      <c r="A20" s="168">
        <f>IF(D9&gt;=100,"",IF(D9="","",D9+1))</f>
        <v>56</v>
      </c>
    </row>
    <row r="21" spans="1:5">
      <c r="A21" s="168">
        <f>IF(D10&gt;=100,"",IF(D10="","",D10+1))</f>
        <v>66</v>
      </c>
    </row>
    <row r="22" spans="1:5" ht="13.5" customHeight="1">
      <c r="A22" s="168">
        <f>IF(D11&gt;=100,"",IF(D11="","",D11+1))</f>
        <v>76</v>
      </c>
    </row>
    <row r="23" spans="1:5" ht="13.5" customHeight="1">
      <c r="A23" s="168" t="str">
        <f>IF(D12&gt;=100,"",IF(D12="","",D12+1))</f>
        <v/>
      </c>
    </row>
    <row r="24" spans="1:5" ht="13.5" customHeight="1">
      <c r="A24" s="168"/>
    </row>
    <row r="25" spans="1:5" ht="13.5" customHeight="1"/>
    <row r="26" spans="1:5" ht="13.5" customHeight="1"/>
    <row r="27" spans="1:5" ht="13.5" customHeight="1"/>
    <row r="28" spans="1:5" ht="13.5" customHeight="1"/>
  </sheetData>
  <sheetProtection algorithmName="SHA-512" hashValue="YG2YZd56MDMhyc+PW0EUaZgw03nU94oB/+1RCbkVt18/OdF9SbQ7jjLxvgYSs14kxv3EJ6BnqPYFH0b5D4rSUg==" saltValue="23Ci0WCEWgS28mM5GLbvnw==" spinCount="100000" sheet="1" objects="1" scenarios="1"/>
  <mergeCells count="5">
    <mergeCell ref="C19:E19"/>
    <mergeCell ref="B7:B13"/>
    <mergeCell ref="G12:H12"/>
    <mergeCell ref="G11:H11"/>
    <mergeCell ref="C17:D17"/>
  </mergeCells>
  <phoneticPr fontId="1"/>
  <hyperlinks>
    <hyperlink ref="C19:D19" location="ライフイベント表!A1" display="ライフイベント表へ　🖱" xr:uid="{B6E37393-B2A3-4DFD-93CD-2455C5490D82}"/>
    <hyperlink ref="C17" location="目次!A1" display="🔙 目次に戻る" xr:uid="{A61A7E46-4F9A-434F-AF2E-200B0AC0CCBF}"/>
    <hyperlink ref="C18" location="CF表!A40" display="🔙 ＣＦ表に戻る" xr:uid="{68FB6F54-57B0-4032-9776-33F54FC84CD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2A35B-3140-4C09-9890-DFE0B67D0352}">
  <dimension ref="C2:D19"/>
  <sheetViews>
    <sheetView showGridLines="0" showRowColHeaders="0" workbookViewId="0"/>
  </sheetViews>
  <sheetFormatPr defaultRowHeight="13"/>
  <cols>
    <col min="3" max="3" width="28.90625" customWidth="1"/>
    <col min="4" max="4" width="78.6328125" customWidth="1"/>
  </cols>
  <sheetData>
    <row r="2" spans="3:4" ht="14">
      <c r="C2" s="225" t="s">
        <v>429</v>
      </c>
      <c r="D2" t="s">
        <v>427</v>
      </c>
    </row>
    <row r="3" spans="3:4">
      <c r="D3" t="s">
        <v>428</v>
      </c>
    </row>
    <row r="4" spans="3:4">
      <c r="C4" s="19" t="s">
        <v>431</v>
      </c>
    </row>
    <row r="5" spans="3:4">
      <c r="C5" s="30" t="s">
        <v>430</v>
      </c>
    </row>
    <row r="6" spans="3:4">
      <c r="C6" t="s">
        <v>426</v>
      </c>
      <c r="D6" t="s">
        <v>443</v>
      </c>
    </row>
    <row r="7" spans="3:4">
      <c r="C7" s="30" t="s">
        <v>432</v>
      </c>
    </row>
    <row r="8" spans="3:4">
      <c r="C8" s="30" t="s">
        <v>433</v>
      </c>
    </row>
    <row r="9" spans="3:4">
      <c r="C9" s="30" t="s">
        <v>434</v>
      </c>
    </row>
    <row r="10" spans="3:4">
      <c r="C10" s="30" t="s">
        <v>435</v>
      </c>
    </row>
    <row r="11" spans="3:4">
      <c r="C11" s="30" t="s">
        <v>436</v>
      </c>
    </row>
    <row r="12" spans="3:4">
      <c r="C12" s="30" t="s">
        <v>437</v>
      </c>
    </row>
    <row r="13" spans="3:4">
      <c r="C13" s="30" t="s">
        <v>491</v>
      </c>
    </row>
    <row r="14" spans="3:4">
      <c r="C14" s="30" t="s">
        <v>490</v>
      </c>
    </row>
    <row r="15" spans="3:4">
      <c r="C15" s="30" t="s">
        <v>438</v>
      </c>
    </row>
    <row r="16" spans="3:4">
      <c r="C16" s="30" t="s">
        <v>439</v>
      </c>
    </row>
    <row r="17" spans="3:3">
      <c r="C17" s="30" t="s">
        <v>440</v>
      </c>
    </row>
    <row r="18" spans="3:3">
      <c r="C18" s="30" t="s">
        <v>441</v>
      </c>
    </row>
    <row r="19" spans="3:3">
      <c r="C19" s="30" t="s">
        <v>442</v>
      </c>
    </row>
  </sheetData>
  <sheetProtection algorithmName="SHA-512" hashValue="6v392dJCgAV7zESD7T0XVX5+9pEI4CJtVh7uvXwY1mnNWLI56x578Qd5HFUMYljYxG5quJs5nsGePxiU4mn3Lw==" saltValue="G9XGgmlscUoeZm1WOPNTHA==" spinCount="100000" sheet="1" objects="1" scenarios="1"/>
  <phoneticPr fontId="1"/>
  <hyperlinks>
    <hyperlink ref="C5" location="表紙!A1" display="表紙" xr:uid="{3A14DC6E-271C-43BA-95DB-0A2552084274}"/>
    <hyperlink ref="C7" location="基本情報!A1" display="基本情報" xr:uid="{512080BB-4988-4C4C-87BB-F1F42FF14924}"/>
    <hyperlink ref="C8" location="家計BS!A1" display="家計BS" xr:uid="{201245EC-FB5B-423D-A975-72DDD1FEEFEE}"/>
    <hyperlink ref="C9" location="ライフイベント表!A1" display="ライフイベト表" xr:uid="{B634DF1A-CBD8-4109-BD8F-85CE5D1E5F9C}"/>
    <hyperlink ref="C10" location="グラフ!A1" display="グラフ" xr:uid="{23C92BA9-8C64-4B52-9393-51456F8938A3}"/>
    <hyperlink ref="C11" location="あなたの給与所得!A1" display="あなたの給与所得" xr:uid="{810AC04A-A5F4-4030-BDDA-C9A01EEB6D01}"/>
    <hyperlink ref="C12" location="配偶者の給与所得!A1" display="配偶者の給与所得" xr:uid="{51E5AA13-F725-46A2-BBC9-302C35E71B1A}"/>
    <hyperlink ref="C13" location="あなたの企業年金!A1" display="あなたの企業年金" xr:uid="{A522FB6C-E057-4EAD-BB9B-067BDF996B57}"/>
    <hyperlink ref="C14" location="配偶者の企業年金!A1" display="配偶者の企業年金" xr:uid="{5F6ABB33-459E-4F2F-B83F-E6F5558FEA15}"/>
    <hyperlink ref="C15" location="あなたの公的年金!A1" display="あなたの公的年金" xr:uid="{7EF0B626-675B-4869-AFD8-45EB25518FCF}"/>
    <hyperlink ref="C16" location="配偶者の公的年金!A1" display="配偶者の公的年金" xr:uid="{28265B8B-13D3-4198-B198-2F17BB0E53AB}"/>
    <hyperlink ref="C17" location="基礎生活費!A1" display="基礎生活費" xr:uid="{CF0A237F-FAAA-4F49-8F57-EF547D8EE197}"/>
    <hyperlink ref="C18" location="教育費!A1" display="教育費" xr:uid="{B0D2443E-EAA2-468B-89F3-4B86A9B9C2C6}"/>
    <hyperlink ref="C19" location="住居費!A1" display="住居費" xr:uid="{B114A6F3-5F4A-4E78-B10F-9DB2AE5CCDC5}"/>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35CDA-7690-4026-B61F-AB6318C417D7}">
  <dimension ref="A2:BG34"/>
  <sheetViews>
    <sheetView showGridLines="0" showRowColHeaders="0" workbookViewId="0"/>
  </sheetViews>
  <sheetFormatPr defaultColWidth="8.6328125" defaultRowHeight="13"/>
  <cols>
    <col min="1" max="3" width="8.6328125" style="87"/>
    <col min="4" max="4" width="8.6328125" style="87" customWidth="1"/>
    <col min="5" max="5" width="8.54296875" style="87" customWidth="1"/>
    <col min="6" max="13" width="9.1796875" style="87" customWidth="1"/>
    <col min="14" max="14" width="9.81640625" style="87" customWidth="1"/>
    <col min="15" max="16384" width="8.6328125" style="87"/>
  </cols>
  <sheetData>
    <row r="2" spans="1:59" ht="16.5">
      <c r="B2" s="160" t="s">
        <v>425</v>
      </c>
      <c r="E2" s="534" t="s">
        <v>474</v>
      </c>
      <c r="F2" s="327"/>
    </row>
    <row r="4" spans="1:59">
      <c r="A4" s="87" t="s">
        <v>43</v>
      </c>
      <c r="N4" s="87" t="s">
        <v>201</v>
      </c>
    </row>
    <row r="5" spans="1:59">
      <c r="A5" s="87" t="s">
        <v>215</v>
      </c>
      <c r="E5" s="171" t="s">
        <v>195</v>
      </c>
      <c r="F5" s="172"/>
      <c r="G5" s="173" t="s">
        <v>196</v>
      </c>
      <c r="H5" s="174"/>
      <c r="I5" s="173" t="s">
        <v>46</v>
      </c>
      <c r="J5" s="174"/>
      <c r="K5" s="173" t="s">
        <v>47</v>
      </c>
      <c r="L5" s="174"/>
      <c r="M5" s="173" t="s">
        <v>197</v>
      </c>
      <c r="N5" s="174"/>
      <c r="P5" s="178" t="s">
        <v>249</v>
      </c>
      <c r="Q5" s="150" t="s">
        <v>250</v>
      </c>
      <c r="R5" s="150" t="s">
        <v>52</v>
      </c>
      <c r="S5" s="179" t="s">
        <v>251</v>
      </c>
    </row>
    <row r="6" spans="1:59">
      <c r="A6" s="175"/>
      <c r="B6" s="150" t="s">
        <v>44</v>
      </c>
      <c r="C6" s="150" t="s">
        <v>45</v>
      </c>
      <c r="E6" s="535"/>
      <c r="F6" s="535"/>
      <c r="G6" s="150" t="s">
        <v>44</v>
      </c>
      <c r="H6" s="150" t="s">
        <v>45</v>
      </c>
      <c r="I6" s="150" t="s">
        <v>44</v>
      </c>
      <c r="J6" s="150" t="s">
        <v>45</v>
      </c>
      <c r="K6" s="150" t="s">
        <v>44</v>
      </c>
      <c r="L6" s="150" t="s">
        <v>45</v>
      </c>
      <c r="M6" s="150" t="s">
        <v>44</v>
      </c>
      <c r="N6" s="150" t="s">
        <v>45</v>
      </c>
      <c r="P6" s="172" t="s">
        <v>53</v>
      </c>
      <c r="Q6" s="277">
        <v>54</v>
      </c>
      <c r="R6" s="277">
        <v>28</v>
      </c>
    </row>
    <row r="7" spans="1:59">
      <c r="A7" s="176" t="s">
        <v>196</v>
      </c>
      <c r="B7" s="277">
        <v>18</v>
      </c>
      <c r="C7" s="277">
        <v>35</v>
      </c>
      <c r="E7" s="536" t="s">
        <v>216</v>
      </c>
      <c r="F7" s="536"/>
      <c r="G7" s="325">
        <v>184646</v>
      </c>
      <c r="H7" s="325">
        <v>347338</v>
      </c>
      <c r="I7" s="325">
        <v>366599</v>
      </c>
      <c r="J7" s="325">
        <v>1741565</v>
      </c>
      <c r="K7" s="325">
        <v>542450</v>
      </c>
      <c r="L7" s="325">
        <v>1560359</v>
      </c>
      <c r="M7" s="325">
        <v>596954</v>
      </c>
      <c r="N7" s="325">
        <v>1179261</v>
      </c>
      <c r="P7" s="172" t="s">
        <v>54</v>
      </c>
      <c r="Q7" s="277">
        <v>99</v>
      </c>
      <c r="R7" s="277">
        <v>22</v>
      </c>
    </row>
    <row r="8" spans="1:59">
      <c r="A8" s="176" t="s">
        <v>46</v>
      </c>
      <c r="B8" s="277">
        <v>37</v>
      </c>
      <c r="C8" s="277">
        <v>174</v>
      </c>
      <c r="E8" s="536" t="s">
        <v>198</v>
      </c>
      <c r="F8" s="536"/>
      <c r="G8" s="278">
        <v>69362</v>
      </c>
      <c r="H8" s="279">
        <v>154062</v>
      </c>
      <c r="I8" s="279">
        <v>74336</v>
      </c>
      <c r="J8" s="279">
        <v>978271</v>
      </c>
      <c r="K8" s="279">
        <v>150761</v>
      </c>
      <c r="L8" s="279">
        <v>1128061</v>
      </c>
      <c r="M8" s="279">
        <v>351523</v>
      </c>
      <c r="N8" s="279">
        <v>832650</v>
      </c>
      <c r="P8" s="172" t="s">
        <v>55</v>
      </c>
      <c r="Q8" s="277">
        <v>136</v>
      </c>
      <c r="R8" s="277">
        <v>25</v>
      </c>
    </row>
    <row r="9" spans="1:59">
      <c r="A9" s="176" t="s">
        <v>47</v>
      </c>
      <c r="B9" s="277">
        <v>54</v>
      </c>
      <c r="C9" s="277">
        <v>156</v>
      </c>
      <c r="E9" s="536" t="s">
        <v>199</v>
      </c>
      <c r="F9" s="536"/>
      <c r="G9" s="278">
        <v>15235</v>
      </c>
      <c r="H9" s="279">
        <v>35741</v>
      </c>
      <c r="I9" s="279">
        <v>35774</v>
      </c>
      <c r="J9" s="279">
        <v>53578</v>
      </c>
      <c r="K9" s="279">
        <v>35661</v>
      </c>
      <c r="L9" s="279">
        <v>9317</v>
      </c>
      <c r="M9" s="280"/>
      <c r="N9" s="280"/>
      <c r="P9" s="87" t="s">
        <v>518</v>
      </c>
    </row>
    <row r="10" spans="1:59">
      <c r="A10" s="176" t="s">
        <v>48</v>
      </c>
      <c r="B10" s="277">
        <v>60</v>
      </c>
      <c r="C10" s="277">
        <v>118</v>
      </c>
      <c r="E10" s="536" t="s">
        <v>200</v>
      </c>
      <c r="F10" s="536"/>
      <c r="G10" s="278">
        <v>100049</v>
      </c>
      <c r="H10" s="279">
        <v>157535</v>
      </c>
      <c r="I10" s="279">
        <v>256489</v>
      </c>
      <c r="J10" s="279">
        <v>709667</v>
      </c>
      <c r="K10" s="279">
        <v>356018</v>
      </c>
      <c r="L10" s="279">
        <v>422981</v>
      </c>
      <c r="M10" s="279">
        <v>245431</v>
      </c>
      <c r="N10" s="279">
        <v>346611</v>
      </c>
      <c r="P10" s="87" t="s">
        <v>503</v>
      </c>
    </row>
    <row r="11" spans="1:59">
      <c r="A11" s="155"/>
      <c r="B11" s="167"/>
      <c r="C11" s="167"/>
      <c r="P11" s="30" t="s">
        <v>516</v>
      </c>
    </row>
    <row r="12" spans="1:59">
      <c r="A12" s="177" t="s">
        <v>517</v>
      </c>
    </row>
    <row r="13" spans="1:59">
      <c r="A13" s="177" t="s">
        <v>49</v>
      </c>
    </row>
    <row r="14" spans="1:59">
      <c r="A14" s="87" t="s">
        <v>50</v>
      </c>
    </row>
    <row r="15" spans="1:59" ht="16.5">
      <c r="A15" s="87" t="s">
        <v>51</v>
      </c>
      <c r="L15" s="512" t="s">
        <v>388</v>
      </c>
      <c r="M15" s="512"/>
      <c r="N15" s="512"/>
    </row>
    <row r="16" spans="1:59" ht="14">
      <c r="A16" s="560" t="s">
        <v>386</v>
      </c>
      <c r="B16" s="560"/>
      <c r="C16" s="560"/>
      <c r="D16" s="185" t="s">
        <v>387</v>
      </c>
      <c r="E16"/>
      <c r="F16"/>
      <c r="G16"/>
      <c r="H16"/>
      <c r="I16"/>
      <c r="J16"/>
      <c r="K16"/>
      <c r="L16" s="30" t="s">
        <v>483</v>
      </c>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row>
    <row r="17" spans="1:59" ht="14.5" thickBot="1">
      <c r="A17" s="561"/>
      <c r="B17" s="561"/>
      <c r="C17" s="561"/>
      <c r="D17" s="185" t="s">
        <v>389</v>
      </c>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row>
    <row r="18" spans="1:59" ht="13.5" thickBot="1">
      <c r="A18" s="186"/>
      <c r="B18" s="187"/>
      <c r="C18" s="188" t="s">
        <v>205</v>
      </c>
      <c r="D18" s="203">
        <f>IF(D19="","",基本情報!C5)</f>
        <v>2026</v>
      </c>
      <c r="E18" s="203">
        <f>IF(E19="","",D18+1)</f>
        <v>2027</v>
      </c>
      <c r="F18" s="203">
        <f>IF(F19="","",E18+1)</f>
        <v>2028</v>
      </c>
      <c r="G18" s="203">
        <f t="shared" ref="G18:BG18" si="0">IF(G19="","",F18+1)</f>
        <v>2029</v>
      </c>
      <c r="H18" s="203">
        <f t="shared" si="0"/>
        <v>2030</v>
      </c>
      <c r="I18" s="203">
        <f t="shared" si="0"/>
        <v>2031</v>
      </c>
      <c r="J18" s="203">
        <f t="shared" si="0"/>
        <v>2032</v>
      </c>
      <c r="K18" s="203">
        <f t="shared" si="0"/>
        <v>2033</v>
      </c>
      <c r="L18" s="203">
        <f t="shared" si="0"/>
        <v>2034</v>
      </c>
      <c r="M18" s="203">
        <f t="shared" si="0"/>
        <v>2035</v>
      </c>
      <c r="N18" s="203">
        <f t="shared" si="0"/>
        <v>2036</v>
      </c>
      <c r="O18" s="203">
        <f t="shared" si="0"/>
        <v>2037</v>
      </c>
      <c r="P18" s="203">
        <f t="shared" si="0"/>
        <v>2038</v>
      </c>
      <c r="Q18" s="203">
        <f t="shared" si="0"/>
        <v>2039</v>
      </c>
      <c r="R18" s="203">
        <f t="shared" si="0"/>
        <v>2040</v>
      </c>
      <c r="S18" s="203">
        <f t="shared" si="0"/>
        <v>2041</v>
      </c>
      <c r="T18" s="203">
        <f t="shared" si="0"/>
        <v>2042</v>
      </c>
      <c r="U18" s="203">
        <f t="shared" si="0"/>
        <v>2043</v>
      </c>
      <c r="V18" s="203">
        <f t="shared" si="0"/>
        <v>2044</v>
      </c>
      <c r="W18" s="203">
        <f t="shared" si="0"/>
        <v>2045</v>
      </c>
      <c r="X18" s="203">
        <f t="shared" si="0"/>
        <v>2046</v>
      </c>
      <c r="Y18" s="203">
        <f t="shared" si="0"/>
        <v>2047</v>
      </c>
      <c r="Z18" s="203">
        <f t="shared" si="0"/>
        <v>2048</v>
      </c>
      <c r="AA18" s="203">
        <f t="shared" si="0"/>
        <v>2049</v>
      </c>
      <c r="AB18" s="203">
        <f t="shared" si="0"/>
        <v>2050</v>
      </c>
      <c r="AC18" s="203">
        <f t="shared" si="0"/>
        <v>2051</v>
      </c>
      <c r="AD18" s="203">
        <f t="shared" si="0"/>
        <v>2052</v>
      </c>
      <c r="AE18" s="203">
        <f t="shared" si="0"/>
        <v>2053</v>
      </c>
      <c r="AF18" s="203">
        <f t="shared" si="0"/>
        <v>2054</v>
      </c>
      <c r="AG18" s="203">
        <f t="shared" si="0"/>
        <v>2055</v>
      </c>
      <c r="AH18" s="203">
        <f t="shared" si="0"/>
        <v>2056</v>
      </c>
      <c r="AI18" s="203">
        <f t="shared" si="0"/>
        <v>2057</v>
      </c>
      <c r="AJ18" s="203">
        <f t="shared" si="0"/>
        <v>2058</v>
      </c>
      <c r="AK18" s="203">
        <f t="shared" si="0"/>
        <v>2059</v>
      </c>
      <c r="AL18" s="203">
        <f t="shared" si="0"/>
        <v>2060</v>
      </c>
      <c r="AM18" s="203">
        <f t="shared" si="0"/>
        <v>2061</v>
      </c>
      <c r="AN18" s="203">
        <f t="shared" si="0"/>
        <v>2062</v>
      </c>
      <c r="AO18" s="203">
        <f t="shared" si="0"/>
        <v>2063</v>
      </c>
      <c r="AP18" s="203">
        <f t="shared" si="0"/>
        <v>2064</v>
      </c>
      <c r="AQ18" s="203">
        <f t="shared" si="0"/>
        <v>2065</v>
      </c>
      <c r="AR18" s="203">
        <f t="shared" si="0"/>
        <v>2066</v>
      </c>
      <c r="AS18" s="203">
        <f t="shared" si="0"/>
        <v>2067</v>
      </c>
      <c r="AT18" s="203">
        <f t="shared" si="0"/>
        <v>2068</v>
      </c>
      <c r="AU18" s="203">
        <f t="shared" si="0"/>
        <v>2069</v>
      </c>
      <c r="AV18" s="203">
        <f t="shared" si="0"/>
        <v>2070</v>
      </c>
      <c r="AW18" s="203">
        <f t="shared" si="0"/>
        <v>2071</v>
      </c>
      <c r="AX18" s="203">
        <f t="shared" si="0"/>
        <v>2072</v>
      </c>
      <c r="AY18" s="203">
        <f t="shared" si="0"/>
        <v>2073</v>
      </c>
      <c r="AZ18" s="203">
        <f t="shared" si="0"/>
        <v>2074</v>
      </c>
      <c r="BA18" s="203">
        <f t="shared" si="0"/>
        <v>2075</v>
      </c>
      <c r="BB18" s="203">
        <f t="shared" si="0"/>
        <v>2076</v>
      </c>
      <c r="BC18" s="203">
        <f t="shared" si="0"/>
        <v>2077</v>
      </c>
      <c r="BD18" s="203">
        <f t="shared" si="0"/>
        <v>2078</v>
      </c>
      <c r="BE18" s="203">
        <f t="shared" si="0"/>
        <v>2079</v>
      </c>
      <c r="BF18" s="203">
        <f t="shared" si="0"/>
        <v>2080</v>
      </c>
      <c r="BG18" s="203">
        <f t="shared" si="0"/>
        <v>2081</v>
      </c>
    </row>
    <row r="19" spans="1:59">
      <c r="A19" s="537" t="str">
        <f>IF(基本情報!B9="","",基本情報!B9)</f>
        <v>M.大輔</v>
      </c>
      <c r="B19" s="538"/>
      <c r="C19" s="189" t="s">
        <v>75</v>
      </c>
      <c r="D19" s="190">
        <f>IF(基本情報!D9="","",基本情報!D9)</f>
        <v>33</v>
      </c>
      <c r="E19" s="191">
        <f>IF(D19="","",IF(D19+1&gt;100,"",D19+1))</f>
        <v>34</v>
      </c>
      <c r="F19" s="191">
        <f t="shared" ref="F19:BG19" si="1">IF(E19="","",IF(E19+1&gt;100,"",E19+1))</f>
        <v>35</v>
      </c>
      <c r="G19" s="191">
        <f t="shared" si="1"/>
        <v>36</v>
      </c>
      <c r="H19" s="191">
        <f t="shared" si="1"/>
        <v>37</v>
      </c>
      <c r="I19" s="191">
        <f t="shared" si="1"/>
        <v>38</v>
      </c>
      <c r="J19" s="191">
        <f t="shared" si="1"/>
        <v>39</v>
      </c>
      <c r="K19" s="191">
        <f t="shared" si="1"/>
        <v>40</v>
      </c>
      <c r="L19" s="191">
        <f t="shared" si="1"/>
        <v>41</v>
      </c>
      <c r="M19" s="191">
        <f t="shared" si="1"/>
        <v>42</v>
      </c>
      <c r="N19" s="191">
        <f t="shared" si="1"/>
        <v>43</v>
      </c>
      <c r="O19" s="191">
        <f t="shared" si="1"/>
        <v>44</v>
      </c>
      <c r="P19" s="191">
        <f t="shared" si="1"/>
        <v>45</v>
      </c>
      <c r="Q19" s="191">
        <f t="shared" si="1"/>
        <v>46</v>
      </c>
      <c r="R19" s="191">
        <f t="shared" si="1"/>
        <v>47</v>
      </c>
      <c r="S19" s="191">
        <f t="shared" si="1"/>
        <v>48</v>
      </c>
      <c r="T19" s="191">
        <f t="shared" si="1"/>
        <v>49</v>
      </c>
      <c r="U19" s="191">
        <f t="shared" si="1"/>
        <v>50</v>
      </c>
      <c r="V19" s="191">
        <f t="shared" si="1"/>
        <v>51</v>
      </c>
      <c r="W19" s="191">
        <f t="shared" si="1"/>
        <v>52</v>
      </c>
      <c r="X19" s="191">
        <f t="shared" si="1"/>
        <v>53</v>
      </c>
      <c r="Y19" s="191">
        <f t="shared" si="1"/>
        <v>54</v>
      </c>
      <c r="Z19" s="191">
        <f t="shared" si="1"/>
        <v>55</v>
      </c>
      <c r="AA19" s="191">
        <f t="shared" si="1"/>
        <v>56</v>
      </c>
      <c r="AB19" s="191">
        <f t="shared" si="1"/>
        <v>57</v>
      </c>
      <c r="AC19" s="191">
        <f t="shared" si="1"/>
        <v>58</v>
      </c>
      <c r="AD19" s="191">
        <f t="shared" si="1"/>
        <v>59</v>
      </c>
      <c r="AE19" s="191">
        <f t="shared" si="1"/>
        <v>60</v>
      </c>
      <c r="AF19" s="191">
        <f t="shared" si="1"/>
        <v>61</v>
      </c>
      <c r="AG19" s="191">
        <f t="shared" si="1"/>
        <v>62</v>
      </c>
      <c r="AH19" s="191">
        <f t="shared" si="1"/>
        <v>63</v>
      </c>
      <c r="AI19" s="191">
        <f t="shared" si="1"/>
        <v>64</v>
      </c>
      <c r="AJ19" s="191">
        <f t="shared" si="1"/>
        <v>65</v>
      </c>
      <c r="AK19" s="191">
        <f t="shared" si="1"/>
        <v>66</v>
      </c>
      <c r="AL19" s="191">
        <f t="shared" si="1"/>
        <v>67</v>
      </c>
      <c r="AM19" s="191">
        <f t="shared" si="1"/>
        <v>68</v>
      </c>
      <c r="AN19" s="191">
        <f t="shared" si="1"/>
        <v>69</v>
      </c>
      <c r="AO19" s="191">
        <f t="shared" si="1"/>
        <v>70</v>
      </c>
      <c r="AP19" s="191">
        <f t="shared" si="1"/>
        <v>71</v>
      </c>
      <c r="AQ19" s="191">
        <f t="shared" si="1"/>
        <v>72</v>
      </c>
      <c r="AR19" s="191">
        <f t="shared" si="1"/>
        <v>73</v>
      </c>
      <c r="AS19" s="191">
        <f t="shared" si="1"/>
        <v>74</v>
      </c>
      <c r="AT19" s="191">
        <f t="shared" si="1"/>
        <v>75</v>
      </c>
      <c r="AU19" s="191">
        <f t="shared" si="1"/>
        <v>76</v>
      </c>
      <c r="AV19" s="191">
        <f t="shared" si="1"/>
        <v>77</v>
      </c>
      <c r="AW19" s="191">
        <f t="shared" si="1"/>
        <v>78</v>
      </c>
      <c r="AX19" s="191">
        <f t="shared" si="1"/>
        <v>79</v>
      </c>
      <c r="AY19" s="191">
        <f t="shared" si="1"/>
        <v>80</v>
      </c>
      <c r="AZ19" s="191">
        <f t="shared" si="1"/>
        <v>81</v>
      </c>
      <c r="BA19" s="191">
        <f t="shared" si="1"/>
        <v>82</v>
      </c>
      <c r="BB19" s="191">
        <f t="shared" si="1"/>
        <v>83</v>
      </c>
      <c r="BC19" s="191">
        <f t="shared" si="1"/>
        <v>84</v>
      </c>
      <c r="BD19" s="191">
        <f t="shared" si="1"/>
        <v>85</v>
      </c>
      <c r="BE19" s="191">
        <f t="shared" si="1"/>
        <v>86</v>
      </c>
      <c r="BF19" s="191">
        <f t="shared" si="1"/>
        <v>87</v>
      </c>
      <c r="BG19" s="191">
        <f t="shared" si="1"/>
        <v>88</v>
      </c>
    </row>
    <row r="20" spans="1:59" ht="13.5" thickBot="1">
      <c r="A20" s="539" t="str">
        <f>IF(基本情報!B10="","",基本情報!B10)</f>
        <v>佳織</v>
      </c>
      <c r="B20" s="540"/>
      <c r="C20" s="192" t="s">
        <v>75</v>
      </c>
      <c r="D20" s="193">
        <f>IF(基本情報!D10="","",基本情報!D10)</f>
        <v>30</v>
      </c>
      <c r="E20" s="194">
        <f>IF(D20="","",IF(D19+1&gt;100,"",D20+1))</f>
        <v>31</v>
      </c>
      <c r="F20" s="194">
        <f t="shared" ref="F20:BG20" si="2">IF(E20="","",IF(E19+1&gt;100,"",E20+1))</f>
        <v>32</v>
      </c>
      <c r="G20" s="194">
        <f t="shared" si="2"/>
        <v>33</v>
      </c>
      <c r="H20" s="194">
        <f t="shared" si="2"/>
        <v>34</v>
      </c>
      <c r="I20" s="194">
        <f t="shared" si="2"/>
        <v>35</v>
      </c>
      <c r="J20" s="194">
        <f t="shared" si="2"/>
        <v>36</v>
      </c>
      <c r="K20" s="194">
        <f t="shared" si="2"/>
        <v>37</v>
      </c>
      <c r="L20" s="194">
        <f t="shared" si="2"/>
        <v>38</v>
      </c>
      <c r="M20" s="194">
        <f t="shared" si="2"/>
        <v>39</v>
      </c>
      <c r="N20" s="194">
        <f t="shared" si="2"/>
        <v>40</v>
      </c>
      <c r="O20" s="194">
        <f t="shared" si="2"/>
        <v>41</v>
      </c>
      <c r="P20" s="194">
        <f t="shared" si="2"/>
        <v>42</v>
      </c>
      <c r="Q20" s="194">
        <f t="shared" si="2"/>
        <v>43</v>
      </c>
      <c r="R20" s="194">
        <f t="shared" si="2"/>
        <v>44</v>
      </c>
      <c r="S20" s="194">
        <f t="shared" si="2"/>
        <v>45</v>
      </c>
      <c r="T20" s="194">
        <f t="shared" si="2"/>
        <v>46</v>
      </c>
      <c r="U20" s="194">
        <f t="shared" si="2"/>
        <v>47</v>
      </c>
      <c r="V20" s="194">
        <f t="shared" si="2"/>
        <v>48</v>
      </c>
      <c r="W20" s="194">
        <f t="shared" si="2"/>
        <v>49</v>
      </c>
      <c r="X20" s="194">
        <f t="shared" si="2"/>
        <v>50</v>
      </c>
      <c r="Y20" s="194">
        <f t="shared" si="2"/>
        <v>51</v>
      </c>
      <c r="Z20" s="194">
        <f t="shared" si="2"/>
        <v>52</v>
      </c>
      <c r="AA20" s="194">
        <f t="shared" si="2"/>
        <v>53</v>
      </c>
      <c r="AB20" s="194">
        <f t="shared" si="2"/>
        <v>54</v>
      </c>
      <c r="AC20" s="194">
        <f t="shared" si="2"/>
        <v>55</v>
      </c>
      <c r="AD20" s="194">
        <f t="shared" si="2"/>
        <v>56</v>
      </c>
      <c r="AE20" s="194">
        <f t="shared" si="2"/>
        <v>57</v>
      </c>
      <c r="AF20" s="194">
        <f t="shared" si="2"/>
        <v>58</v>
      </c>
      <c r="AG20" s="194">
        <f t="shared" si="2"/>
        <v>59</v>
      </c>
      <c r="AH20" s="194">
        <f t="shared" si="2"/>
        <v>60</v>
      </c>
      <c r="AI20" s="194">
        <f t="shared" si="2"/>
        <v>61</v>
      </c>
      <c r="AJ20" s="194">
        <f t="shared" si="2"/>
        <v>62</v>
      </c>
      <c r="AK20" s="194">
        <f t="shared" si="2"/>
        <v>63</v>
      </c>
      <c r="AL20" s="194">
        <f t="shared" si="2"/>
        <v>64</v>
      </c>
      <c r="AM20" s="194">
        <f t="shared" si="2"/>
        <v>65</v>
      </c>
      <c r="AN20" s="194">
        <f t="shared" si="2"/>
        <v>66</v>
      </c>
      <c r="AO20" s="194">
        <f t="shared" si="2"/>
        <v>67</v>
      </c>
      <c r="AP20" s="194">
        <f t="shared" si="2"/>
        <v>68</v>
      </c>
      <c r="AQ20" s="194">
        <f t="shared" si="2"/>
        <v>69</v>
      </c>
      <c r="AR20" s="194">
        <f t="shared" si="2"/>
        <v>70</v>
      </c>
      <c r="AS20" s="194">
        <f t="shared" si="2"/>
        <v>71</v>
      </c>
      <c r="AT20" s="194">
        <f t="shared" si="2"/>
        <v>72</v>
      </c>
      <c r="AU20" s="194">
        <f t="shared" si="2"/>
        <v>73</v>
      </c>
      <c r="AV20" s="194">
        <f t="shared" si="2"/>
        <v>74</v>
      </c>
      <c r="AW20" s="194">
        <f t="shared" si="2"/>
        <v>75</v>
      </c>
      <c r="AX20" s="194">
        <f t="shared" si="2"/>
        <v>76</v>
      </c>
      <c r="AY20" s="194">
        <f t="shared" si="2"/>
        <v>77</v>
      </c>
      <c r="AZ20" s="194">
        <f t="shared" si="2"/>
        <v>78</v>
      </c>
      <c r="BA20" s="194">
        <f t="shared" si="2"/>
        <v>79</v>
      </c>
      <c r="BB20" s="194">
        <f t="shared" si="2"/>
        <v>80</v>
      </c>
      <c r="BC20" s="194">
        <f t="shared" si="2"/>
        <v>81</v>
      </c>
      <c r="BD20" s="194">
        <f t="shared" si="2"/>
        <v>82</v>
      </c>
      <c r="BE20" s="194">
        <f t="shared" si="2"/>
        <v>83</v>
      </c>
      <c r="BF20" s="194">
        <f t="shared" si="2"/>
        <v>84</v>
      </c>
      <c r="BG20" s="194">
        <f t="shared" si="2"/>
        <v>85</v>
      </c>
    </row>
    <row r="21" spans="1:59">
      <c r="A21" s="537" t="str">
        <f>IF(基本情報!B11="","",基本情報!B11)</f>
        <v>ゆい</v>
      </c>
      <c r="B21" s="538"/>
      <c r="C21" s="189" t="s">
        <v>75</v>
      </c>
      <c r="D21" s="191">
        <f>CF表!H7</f>
        <v>3</v>
      </c>
      <c r="E21" s="191">
        <f>CF表!I7</f>
        <v>4</v>
      </c>
      <c r="F21" s="191">
        <f>CF表!J7</f>
        <v>5</v>
      </c>
      <c r="G21" s="191">
        <f>CF表!K7</f>
        <v>6</v>
      </c>
      <c r="H21" s="191">
        <f>CF表!L7</f>
        <v>7</v>
      </c>
      <c r="I21" s="191">
        <f>CF表!M7</f>
        <v>8</v>
      </c>
      <c r="J21" s="191">
        <f>CF表!N7</f>
        <v>9</v>
      </c>
      <c r="K21" s="191">
        <f>CF表!O7</f>
        <v>10</v>
      </c>
      <c r="L21" s="191">
        <f>CF表!P7</f>
        <v>11</v>
      </c>
      <c r="M21" s="191">
        <f>CF表!Q7</f>
        <v>12</v>
      </c>
      <c r="N21" s="191">
        <f>CF表!R7</f>
        <v>13</v>
      </c>
      <c r="O21" s="191">
        <f>CF表!S7</f>
        <v>14</v>
      </c>
      <c r="P21" s="191">
        <f>CF表!T7</f>
        <v>15</v>
      </c>
      <c r="Q21" s="191">
        <f>CF表!U7</f>
        <v>16</v>
      </c>
      <c r="R21" s="191">
        <f>CF表!V7</f>
        <v>17</v>
      </c>
      <c r="S21" s="191">
        <f>CF表!W7</f>
        <v>18</v>
      </c>
      <c r="T21" s="191">
        <f>CF表!X7</f>
        <v>19</v>
      </c>
      <c r="U21" s="191">
        <f>CF表!Y7</f>
        <v>20</v>
      </c>
      <c r="V21" s="191">
        <f>CF表!Z7</f>
        <v>21</v>
      </c>
      <c r="W21" s="191">
        <f>CF表!AA7</f>
        <v>22</v>
      </c>
      <c r="X21" s="191">
        <f>CF表!AB7</f>
        <v>23</v>
      </c>
      <c r="Y21" s="191">
        <f>CF表!AC7</f>
        <v>24</v>
      </c>
      <c r="Z21" s="191">
        <f>CF表!AD7</f>
        <v>25</v>
      </c>
      <c r="AA21" s="191">
        <f>CF表!AE7</f>
        <v>26</v>
      </c>
      <c r="AB21" s="191">
        <f>CF表!AF7</f>
        <v>27</v>
      </c>
      <c r="AC21" s="191">
        <f>CF表!AG7</f>
        <v>28</v>
      </c>
      <c r="AD21" s="191">
        <f>CF表!AH7</f>
        <v>29</v>
      </c>
      <c r="AE21" s="191">
        <f>CF表!AI7</f>
        <v>30</v>
      </c>
      <c r="AF21" s="191">
        <f>CF表!AJ7</f>
        <v>31</v>
      </c>
      <c r="AG21" s="191">
        <f>CF表!AK7</f>
        <v>32</v>
      </c>
      <c r="AH21" s="191">
        <f>CF表!AL7</f>
        <v>33</v>
      </c>
      <c r="AI21" s="191">
        <f>CF表!AM7</f>
        <v>34</v>
      </c>
      <c r="AJ21" s="191">
        <f>CF表!AN7</f>
        <v>35</v>
      </c>
      <c r="AK21" s="191">
        <f>CF表!AO7</f>
        <v>36</v>
      </c>
      <c r="AL21" s="191">
        <f>CF表!AP7</f>
        <v>37</v>
      </c>
      <c r="AM21" s="191">
        <f>CF表!AQ7</f>
        <v>38</v>
      </c>
      <c r="AN21" s="191">
        <f>CF表!AR7</f>
        <v>39</v>
      </c>
      <c r="AO21" s="191">
        <f>CF表!AS7</f>
        <v>40</v>
      </c>
      <c r="AP21" s="191">
        <f>CF表!AT7</f>
        <v>41</v>
      </c>
      <c r="AQ21" s="191">
        <f>CF表!AU7</f>
        <v>42</v>
      </c>
      <c r="AR21" s="191">
        <f>CF表!AV7</f>
        <v>43</v>
      </c>
      <c r="AS21" s="191">
        <f>CF表!AW7</f>
        <v>44</v>
      </c>
      <c r="AT21" s="191">
        <f>CF表!AX7</f>
        <v>45</v>
      </c>
      <c r="AU21" s="191">
        <f>CF表!AY7</f>
        <v>46</v>
      </c>
      <c r="AV21" s="191">
        <f>CF表!AZ7</f>
        <v>47</v>
      </c>
      <c r="AW21" s="191">
        <f>CF表!BA7</f>
        <v>48</v>
      </c>
      <c r="AX21" s="191">
        <f>CF表!BB7</f>
        <v>49</v>
      </c>
      <c r="AY21" s="191">
        <f>CF表!BC7</f>
        <v>50</v>
      </c>
      <c r="AZ21" s="191">
        <f>CF表!BD7</f>
        <v>51</v>
      </c>
      <c r="BA21" s="191">
        <f>CF表!BE7</f>
        <v>52</v>
      </c>
      <c r="BB21" s="191">
        <f>CF表!BF7</f>
        <v>53</v>
      </c>
      <c r="BC21" s="191">
        <f>CF表!BG7</f>
        <v>54</v>
      </c>
      <c r="BD21" s="191">
        <f>CF表!BH7</f>
        <v>55</v>
      </c>
      <c r="BE21" s="191">
        <f>CF表!BI7</f>
        <v>56</v>
      </c>
      <c r="BF21" s="191">
        <f>CF表!BJ7</f>
        <v>57</v>
      </c>
      <c r="BG21" s="191">
        <f>CF表!BK7</f>
        <v>58</v>
      </c>
    </row>
    <row r="22" spans="1:59">
      <c r="A22" s="541"/>
      <c r="B22" s="542"/>
      <c r="C22" s="195" t="s">
        <v>206</v>
      </c>
      <c r="D22" s="196" t="str">
        <f>IF(ライフイベント表!G14="","",ライフイベント表!G14)</f>
        <v>保育３</v>
      </c>
      <c r="E22" s="196" t="str">
        <f>IF(ライフイベント表!H14="","",ライフイベント表!H14)</f>
        <v>幼年少</v>
      </c>
      <c r="F22" s="196" t="str">
        <f>IF(ライフイベント表!I14="","",ライフイベント表!I14)</f>
        <v>幼年中</v>
      </c>
      <c r="G22" s="196" t="str">
        <f>IF(ライフイベント表!J14="","",ライフイベント表!J14)</f>
        <v>幼年長</v>
      </c>
      <c r="H22" s="196" t="str">
        <f>IF(ライフイベント表!K14="","",ライフイベント表!K14)</f>
        <v>小１</v>
      </c>
      <c r="I22" s="196" t="str">
        <f>IF(ライフイベント表!L14="","",ライフイベント表!L14)</f>
        <v>小２</v>
      </c>
      <c r="J22" s="196" t="str">
        <f>IF(ライフイベント表!M14="","",ライフイベント表!M14)</f>
        <v>小３</v>
      </c>
      <c r="K22" s="196" t="str">
        <f>IF(ライフイベント表!N14="","",ライフイベント表!N14)</f>
        <v>小４</v>
      </c>
      <c r="L22" s="196" t="str">
        <f>IF(ライフイベント表!O14="","",ライフイベント表!O14)</f>
        <v>小５</v>
      </c>
      <c r="M22" s="196" t="str">
        <f>IF(ライフイベント表!P14="","",ライフイベント表!P14)</f>
        <v>小６</v>
      </c>
      <c r="N22" s="196" t="str">
        <f>IF(ライフイベント表!Q14="","",ライフイベント表!Q14)</f>
        <v>中１</v>
      </c>
      <c r="O22" s="196" t="str">
        <f>IF(ライフイベント表!R14="","",ライフイベント表!R14)</f>
        <v>中２</v>
      </c>
      <c r="P22" s="196" t="str">
        <f>IF(ライフイベント表!S14="","",ライフイベント表!S14)</f>
        <v>中３</v>
      </c>
      <c r="Q22" s="196" t="str">
        <f>IF(ライフイベント表!T14="","",ライフイベント表!T14)</f>
        <v>高１</v>
      </c>
      <c r="R22" s="196" t="str">
        <f>IF(ライフイベント表!U14="","",ライフイベント表!U14)</f>
        <v>高２</v>
      </c>
      <c r="S22" s="196" t="str">
        <f>IF(ライフイベント表!V14="","",ライフイベント表!V14)</f>
        <v>高３</v>
      </c>
      <c r="T22" s="196" t="str">
        <f>IF(ライフイベント表!W14="","",ライフイベント表!W14)</f>
        <v>大学１</v>
      </c>
      <c r="U22" s="196" t="str">
        <f>IF(ライフイベント表!X14="","",ライフイベント表!X14)</f>
        <v>大学２</v>
      </c>
      <c r="V22" s="196" t="str">
        <f>IF(ライフイベント表!Y14="","",ライフイベント表!Y14)</f>
        <v>大学３</v>
      </c>
      <c r="W22" s="196" t="str">
        <f>IF(ライフイベント表!Z14="","",ライフイベント表!Z14)</f>
        <v>大学４</v>
      </c>
      <c r="X22" s="196" t="str">
        <f>IF(ライフイベント表!AA14="","",ライフイベント表!AA14)</f>
        <v/>
      </c>
      <c r="Y22" s="196" t="str">
        <f>IF(ライフイベント表!AB14="","",ライフイベント表!AB14)</f>
        <v/>
      </c>
      <c r="Z22" s="196" t="str">
        <f>IF(ライフイベント表!AC14="","",ライフイベント表!AC14)</f>
        <v/>
      </c>
      <c r="AA22" s="196" t="str">
        <f>IF(ライフイベント表!AD14="","",ライフイベント表!AD14)</f>
        <v/>
      </c>
      <c r="AB22" s="196" t="str">
        <f>IF(ライフイベント表!AE14="","",ライフイベント表!AE14)</f>
        <v/>
      </c>
      <c r="AC22" s="196" t="str">
        <f>IF(ライフイベント表!AF14="","",ライフイベント表!AF14)</f>
        <v/>
      </c>
      <c r="AD22" s="196" t="str">
        <f>IF(ライフイベント表!AG14="","",ライフイベント表!AG14)</f>
        <v/>
      </c>
      <c r="AE22" s="196" t="str">
        <f>IF(ライフイベント表!AH14="","",ライフイベント表!AH14)</f>
        <v/>
      </c>
      <c r="AF22" s="196" t="str">
        <f>IF(ライフイベント表!AI14="","",ライフイベント表!AI14)</f>
        <v/>
      </c>
      <c r="AG22" s="196" t="str">
        <f>IF(ライフイベント表!AJ14="","",ライフイベント表!AJ14)</f>
        <v/>
      </c>
      <c r="AH22" s="196" t="str">
        <f>IF(ライフイベント表!AK14="","",ライフイベント表!AK14)</f>
        <v/>
      </c>
      <c r="AI22" s="196" t="str">
        <f>IF(ライフイベント表!AL14="","",ライフイベント表!AL14)</f>
        <v/>
      </c>
      <c r="AJ22" s="196" t="str">
        <f>IF(ライフイベント表!AM14="","",ライフイベント表!AM14)</f>
        <v/>
      </c>
      <c r="AK22" s="196" t="str">
        <f>IF(ライフイベント表!AN14="","",ライフイベント表!AN14)</f>
        <v/>
      </c>
      <c r="AL22" s="196" t="str">
        <f>IF(ライフイベント表!AO14="","",ライフイベント表!AO14)</f>
        <v/>
      </c>
      <c r="AM22" s="196" t="str">
        <f>IF(ライフイベント表!AP14="","",ライフイベント表!AP14)</f>
        <v/>
      </c>
      <c r="AN22" s="196" t="str">
        <f>IF(ライフイベント表!AQ14="","",ライフイベント表!AQ14)</f>
        <v/>
      </c>
      <c r="AO22" s="196" t="str">
        <f>IF(ライフイベント表!AR14="","",ライフイベント表!AR14)</f>
        <v/>
      </c>
      <c r="AP22" s="196" t="str">
        <f>IF(ライフイベント表!AS14="","",ライフイベント表!AS14)</f>
        <v/>
      </c>
      <c r="AQ22" s="196" t="str">
        <f>IF(ライフイベント表!AT14="","",ライフイベント表!AT14)</f>
        <v/>
      </c>
      <c r="AR22" s="196" t="str">
        <f>IF(ライフイベント表!AU14="","",ライフイベント表!AU14)</f>
        <v/>
      </c>
      <c r="AS22" s="196" t="str">
        <f>IF(ライフイベント表!AV14="","",ライフイベント表!AV14)</f>
        <v/>
      </c>
      <c r="AT22" s="196" t="str">
        <f>IF(ライフイベント表!AW14="","",ライフイベント表!AW14)</f>
        <v/>
      </c>
      <c r="AU22" s="196" t="str">
        <f>IF(ライフイベント表!AX14="","",ライフイベント表!AX14)</f>
        <v/>
      </c>
      <c r="AV22" s="196" t="str">
        <f>IF(ライフイベント表!AY14="","",ライフイベント表!AY14)</f>
        <v/>
      </c>
      <c r="AW22" s="196" t="str">
        <f>IF(ライフイベント表!AZ14="","",ライフイベント表!AZ14)</f>
        <v/>
      </c>
      <c r="AX22" s="196" t="str">
        <f>IF(ライフイベント表!BA14="","",ライフイベント表!BA14)</f>
        <v/>
      </c>
      <c r="AY22" s="196" t="str">
        <f>IF(ライフイベント表!BB14="","",ライフイベント表!BB14)</f>
        <v/>
      </c>
      <c r="AZ22" s="196" t="str">
        <f>IF(ライフイベント表!BC14="","",ライフイベント表!BC14)</f>
        <v/>
      </c>
      <c r="BA22" s="196" t="str">
        <f>IF(ライフイベント表!BD14="","",ライフイベント表!BD14)</f>
        <v/>
      </c>
      <c r="BB22" s="196" t="str">
        <f>IF(ライフイベント表!BE14="","",ライフイベント表!BE14)</f>
        <v/>
      </c>
      <c r="BC22" s="196" t="str">
        <f>IF(ライフイベント表!BF14="","",ライフイベント表!BF14)</f>
        <v/>
      </c>
      <c r="BD22" s="196" t="str">
        <f>IF(ライフイベント表!BG14="","",ライフイベント表!BG14)</f>
        <v/>
      </c>
      <c r="BE22" s="196" t="str">
        <f>IF(ライフイベント表!BH14="","",ライフイベント表!BH14)</f>
        <v/>
      </c>
      <c r="BF22" s="196" t="str">
        <f>IF(ライフイベント表!BI14="","",ライフイベント表!BI14)</f>
        <v/>
      </c>
      <c r="BG22" s="196" t="str">
        <f>IF(ライフイベント表!BJ14="","",ライフイベント表!BJ14)</f>
        <v/>
      </c>
    </row>
    <row r="23" spans="1:59" ht="13.5" thickBot="1">
      <c r="A23" s="543"/>
      <c r="B23" s="544"/>
      <c r="C23" s="197" t="s">
        <v>203</v>
      </c>
      <c r="D23" s="198">
        <v>12</v>
      </c>
      <c r="E23" s="198">
        <v>18</v>
      </c>
      <c r="F23" s="198">
        <v>18</v>
      </c>
      <c r="G23" s="198">
        <v>18</v>
      </c>
      <c r="H23" s="198">
        <v>34</v>
      </c>
      <c r="I23" s="198">
        <v>34</v>
      </c>
      <c r="J23" s="198">
        <v>34</v>
      </c>
      <c r="K23" s="198">
        <v>34</v>
      </c>
      <c r="L23" s="198">
        <v>34</v>
      </c>
      <c r="M23" s="198">
        <v>34</v>
      </c>
      <c r="N23" s="198">
        <v>54</v>
      </c>
      <c r="O23" s="198">
        <v>54</v>
      </c>
      <c r="P23" s="198">
        <v>54</v>
      </c>
      <c r="Q23" s="198">
        <v>60</v>
      </c>
      <c r="R23" s="198">
        <v>60</v>
      </c>
      <c r="S23" s="198">
        <v>60</v>
      </c>
      <c r="T23" s="198">
        <v>82</v>
      </c>
      <c r="U23" s="198">
        <v>54</v>
      </c>
      <c r="V23" s="198">
        <v>54</v>
      </c>
      <c r="W23" s="198">
        <v>54</v>
      </c>
      <c r="X23" s="198"/>
      <c r="Y23" s="198"/>
      <c r="Z23" s="198"/>
      <c r="AA23" s="198"/>
      <c r="AB23" s="198"/>
      <c r="AC23" s="198"/>
      <c r="AD23" s="198"/>
      <c r="AE23" s="198"/>
      <c r="AF23" s="198"/>
      <c r="AG23" s="198"/>
      <c r="AH23" s="198"/>
      <c r="AI23" s="198"/>
      <c r="AJ23" s="198"/>
      <c r="AK23" s="198"/>
      <c r="AL23" s="198"/>
      <c r="AM23" s="198"/>
      <c r="AN23" s="198"/>
      <c r="AO23" s="198"/>
      <c r="AP23" s="198"/>
      <c r="AQ23" s="198"/>
      <c r="AR23" s="198"/>
      <c r="AS23" s="198"/>
      <c r="AT23" s="198"/>
      <c r="AU23" s="198"/>
      <c r="AV23" s="198"/>
      <c r="AW23" s="198"/>
      <c r="AX23" s="198"/>
      <c r="AY23" s="198"/>
      <c r="AZ23" s="198"/>
      <c r="BA23" s="198"/>
      <c r="BB23" s="198"/>
      <c r="BC23" s="198"/>
      <c r="BD23" s="198"/>
      <c r="BE23" s="198"/>
      <c r="BF23" s="198"/>
      <c r="BG23" s="198"/>
    </row>
    <row r="24" spans="1:59">
      <c r="A24" s="547" t="str">
        <f>IF(基本情報!B12="","",基本情報!B12)</f>
        <v>あきら</v>
      </c>
      <c r="B24" s="538"/>
      <c r="C24" s="189" t="s">
        <v>75</v>
      </c>
      <c r="D24" s="199">
        <f>CF表!H8</f>
        <v>0</v>
      </c>
      <c r="E24" s="199">
        <f>CF表!I8</f>
        <v>1</v>
      </c>
      <c r="F24" s="199">
        <f>CF表!J8</f>
        <v>2</v>
      </c>
      <c r="G24" s="199">
        <f>CF表!K8</f>
        <v>3</v>
      </c>
      <c r="H24" s="199">
        <f>CF表!L8</f>
        <v>4</v>
      </c>
      <c r="I24" s="199">
        <f>CF表!M8</f>
        <v>5</v>
      </c>
      <c r="J24" s="199">
        <f>CF表!N8</f>
        <v>6</v>
      </c>
      <c r="K24" s="199">
        <f>CF表!O8</f>
        <v>7</v>
      </c>
      <c r="L24" s="199">
        <f>CF表!P8</f>
        <v>8</v>
      </c>
      <c r="M24" s="199">
        <f>CF表!Q8</f>
        <v>9</v>
      </c>
      <c r="N24" s="199">
        <f>CF表!R8</f>
        <v>10</v>
      </c>
      <c r="O24" s="199">
        <f>CF表!S8</f>
        <v>11</v>
      </c>
      <c r="P24" s="199">
        <f>CF表!T8</f>
        <v>12</v>
      </c>
      <c r="Q24" s="199">
        <f>CF表!U8</f>
        <v>13</v>
      </c>
      <c r="R24" s="199">
        <f>CF表!V8</f>
        <v>14</v>
      </c>
      <c r="S24" s="199">
        <f>CF表!W8</f>
        <v>15</v>
      </c>
      <c r="T24" s="199">
        <f>CF表!X8</f>
        <v>16</v>
      </c>
      <c r="U24" s="199">
        <f>CF表!Y8</f>
        <v>17</v>
      </c>
      <c r="V24" s="199">
        <f>CF表!Z8</f>
        <v>18</v>
      </c>
      <c r="W24" s="199">
        <f>CF表!AA8</f>
        <v>19</v>
      </c>
      <c r="X24" s="199">
        <f>CF表!AB8</f>
        <v>20</v>
      </c>
      <c r="Y24" s="199">
        <f>CF表!AC8</f>
        <v>21</v>
      </c>
      <c r="Z24" s="199">
        <f>CF表!AD8</f>
        <v>22</v>
      </c>
      <c r="AA24" s="199">
        <f>CF表!AE8</f>
        <v>23</v>
      </c>
      <c r="AB24" s="199">
        <f>CF表!AF8</f>
        <v>24</v>
      </c>
      <c r="AC24" s="199">
        <f>CF表!AG8</f>
        <v>25</v>
      </c>
      <c r="AD24" s="199">
        <f>CF表!AH8</f>
        <v>26</v>
      </c>
      <c r="AE24" s="199">
        <f>CF表!AI8</f>
        <v>27</v>
      </c>
      <c r="AF24" s="199">
        <f>CF表!AJ8</f>
        <v>28</v>
      </c>
      <c r="AG24" s="199">
        <f>CF表!AK8</f>
        <v>29</v>
      </c>
      <c r="AH24" s="199">
        <f>CF表!AL8</f>
        <v>30</v>
      </c>
      <c r="AI24" s="199">
        <f>CF表!AM8</f>
        <v>31</v>
      </c>
      <c r="AJ24" s="199">
        <f>CF表!AN8</f>
        <v>32</v>
      </c>
      <c r="AK24" s="199">
        <f>CF表!AO8</f>
        <v>33</v>
      </c>
      <c r="AL24" s="199">
        <f>CF表!AP8</f>
        <v>34</v>
      </c>
      <c r="AM24" s="199">
        <f>CF表!AQ8</f>
        <v>35</v>
      </c>
      <c r="AN24" s="199">
        <f>CF表!AR8</f>
        <v>36</v>
      </c>
      <c r="AO24" s="199">
        <f>CF表!AS8</f>
        <v>37</v>
      </c>
      <c r="AP24" s="199">
        <f>CF表!AT8</f>
        <v>38</v>
      </c>
      <c r="AQ24" s="199">
        <f>CF表!AU8</f>
        <v>39</v>
      </c>
      <c r="AR24" s="199">
        <f>CF表!AV8</f>
        <v>40</v>
      </c>
      <c r="AS24" s="199">
        <f>CF表!AW8</f>
        <v>41</v>
      </c>
      <c r="AT24" s="199">
        <f>CF表!AX8</f>
        <v>42</v>
      </c>
      <c r="AU24" s="199">
        <f>CF表!AY8</f>
        <v>43</v>
      </c>
      <c r="AV24" s="199">
        <f>CF表!AZ8</f>
        <v>44</v>
      </c>
      <c r="AW24" s="199">
        <f>CF表!BA8</f>
        <v>45</v>
      </c>
      <c r="AX24" s="199">
        <f>CF表!BB8</f>
        <v>46</v>
      </c>
      <c r="AY24" s="199">
        <f>CF表!BC8</f>
        <v>47</v>
      </c>
      <c r="AZ24" s="199">
        <f>CF表!BD8</f>
        <v>48</v>
      </c>
      <c r="BA24" s="199">
        <f>CF表!BE8</f>
        <v>49</v>
      </c>
      <c r="BB24" s="199">
        <f>CF表!BF8</f>
        <v>50</v>
      </c>
      <c r="BC24" s="199">
        <f>CF表!BG8</f>
        <v>51</v>
      </c>
      <c r="BD24" s="199">
        <f>CF表!BH8</f>
        <v>52</v>
      </c>
      <c r="BE24" s="199">
        <f>CF表!BI8</f>
        <v>53</v>
      </c>
      <c r="BF24" s="199">
        <f>CF表!BJ8</f>
        <v>54</v>
      </c>
      <c r="BG24" s="199">
        <f>CF表!BK8</f>
        <v>55</v>
      </c>
    </row>
    <row r="25" spans="1:59">
      <c r="A25" s="541"/>
      <c r="B25" s="542"/>
      <c r="C25" s="195" t="s">
        <v>206</v>
      </c>
      <c r="D25" s="200" t="str">
        <f>IF(ライフイベント表!G18="","",ライフイベント表!G18)</f>
        <v/>
      </c>
      <c r="E25" s="200" t="str">
        <f>IF(ライフイベント表!H18="","",ライフイベント表!H18)</f>
        <v>保育１</v>
      </c>
      <c r="F25" s="200" t="str">
        <f>IF(ライフイベント表!I18="","",ライフイベント表!I18)</f>
        <v>保育２</v>
      </c>
      <c r="G25" s="200" t="str">
        <f>IF(ライフイベント表!J18="","",ライフイベント表!J18)</f>
        <v>保育３</v>
      </c>
      <c r="H25" s="200" t="str">
        <f>IF(ライフイベント表!K18="","",ライフイベント表!K18)</f>
        <v>幼年少</v>
      </c>
      <c r="I25" s="200" t="str">
        <f>IF(ライフイベント表!L18="","",ライフイベント表!L18)</f>
        <v>幼年中</v>
      </c>
      <c r="J25" s="200" t="str">
        <f>IF(ライフイベント表!M18="","",ライフイベント表!M18)</f>
        <v>幼年長</v>
      </c>
      <c r="K25" s="200" t="str">
        <f>IF(ライフイベント表!N18="","",ライフイベント表!N18)</f>
        <v>小１</v>
      </c>
      <c r="L25" s="200" t="str">
        <f>IF(ライフイベント表!O18="","",ライフイベント表!O18)</f>
        <v>小２</v>
      </c>
      <c r="M25" s="200" t="str">
        <f>IF(ライフイベント表!P18="","",ライフイベント表!P18)</f>
        <v>小３</v>
      </c>
      <c r="N25" s="200" t="str">
        <f>IF(ライフイベント表!Q18="","",ライフイベント表!Q18)</f>
        <v>小４</v>
      </c>
      <c r="O25" s="200" t="str">
        <f>IF(ライフイベント表!R18="","",ライフイベント表!R18)</f>
        <v>小５</v>
      </c>
      <c r="P25" s="200" t="str">
        <f>IF(ライフイベント表!S18="","",ライフイベント表!S18)</f>
        <v>小６</v>
      </c>
      <c r="Q25" s="200" t="str">
        <f>IF(ライフイベント表!T18="","",ライフイベント表!T18)</f>
        <v>中１</v>
      </c>
      <c r="R25" s="200" t="str">
        <f>IF(ライフイベント表!U18="","",ライフイベント表!U18)</f>
        <v>中２</v>
      </c>
      <c r="S25" s="200" t="str">
        <f>IF(ライフイベント表!V18="","",ライフイベント表!V18)</f>
        <v>中３</v>
      </c>
      <c r="T25" s="200" t="str">
        <f>IF(ライフイベント表!W18="","",ライフイベント表!W18)</f>
        <v>高１</v>
      </c>
      <c r="U25" s="200" t="str">
        <f>IF(ライフイベント表!X18="","",ライフイベント表!X18)</f>
        <v>高２</v>
      </c>
      <c r="V25" s="200" t="str">
        <f>IF(ライフイベント表!Y18="","",ライフイベント表!Y18)</f>
        <v>高３</v>
      </c>
      <c r="W25" s="200" t="str">
        <f>IF(ライフイベント表!Z18="","",ライフイベント表!Z18)</f>
        <v>大学１</v>
      </c>
      <c r="X25" s="200" t="str">
        <f>IF(ライフイベント表!AA18="","",ライフイベント表!AA18)</f>
        <v>大学２</v>
      </c>
      <c r="Y25" s="200" t="str">
        <f>IF(ライフイベント表!AB18="","",ライフイベント表!AB18)</f>
        <v>大学３</v>
      </c>
      <c r="Z25" s="200" t="str">
        <f>IF(ライフイベント表!AC18="","",ライフイベント表!AC18)</f>
        <v>大学４</v>
      </c>
      <c r="AA25" s="200" t="str">
        <f>IF(ライフイベント表!AD18="","",ライフイベント表!AD18)</f>
        <v/>
      </c>
      <c r="AB25" s="200" t="str">
        <f>IF(ライフイベント表!AE18="","",ライフイベント表!AE18)</f>
        <v/>
      </c>
      <c r="AC25" s="200" t="str">
        <f>IF(ライフイベント表!AF18="","",ライフイベント表!AF18)</f>
        <v/>
      </c>
      <c r="AD25" s="200" t="str">
        <f>IF(ライフイベント表!AG18="","",ライフイベント表!AG18)</f>
        <v/>
      </c>
      <c r="AE25" s="200" t="str">
        <f>IF(ライフイベント表!AH18="","",ライフイベント表!AH18)</f>
        <v/>
      </c>
      <c r="AF25" s="200" t="str">
        <f>IF(ライフイベント表!AI18="","",ライフイベント表!AI18)</f>
        <v/>
      </c>
      <c r="AG25" s="200" t="str">
        <f>IF(ライフイベント表!AJ18="","",ライフイベント表!AJ18)</f>
        <v/>
      </c>
      <c r="AH25" s="200" t="str">
        <f>IF(ライフイベント表!AK18="","",ライフイベント表!AK18)</f>
        <v/>
      </c>
      <c r="AI25" s="200" t="str">
        <f>IF(ライフイベント表!AL18="","",ライフイベント表!AL18)</f>
        <v/>
      </c>
      <c r="AJ25" s="200" t="str">
        <f>IF(ライフイベント表!AM18="","",ライフイベント表!AM18)</f>
        <v/>
      </c>
      <c r="AK25" s="200" t="str">
        <f>IF(ライフイベント表!AN18="","",ライフイベント表!AN18)</f>
        <v/>
      </c>
      <c r="AL25" s="200" t="str">
        <f>IF(ライフイベント表!AO18="","",ライフイベント表!AO18)</f>
        <v/>
      </c>
      <c r="AM25" s="200" t="str">
        <f>IF(ライフイベント表!AP18="","",ライフイベント表!AP18)</f>
        <v/>
      </c>
      <c r="AN25" s="200" t="str">
        <f>IF(ライフイベント表!AQ18="","",ライフイベント表!AQ18)</f>
        <v/>
      </c>
      <c r="AO25" s="200" t="str">
        <f>IF(ライフイベント表!AR18="","",ライフイベント表!AR18)</f>
        <v/>
      </c>
      <c r="AP25" s="200" t="str">
        <f>IF(ライフイベント表!AS18="","",ライフイベント表!AS18)</f>
        <v/>
      </c>
      <c r="AQ25" s="200" t="str">
        <f>IF(ライフイベント表!AT18="","",ライフイベント表!AT18)</f>
        <v/>
      </c>
      <c r="AR25" s="200" t="str">
        <f>IF(ライフイベント表!AU18="","",ライフイベント表!AU18)</f>
        <v/>
      </c>
      <c r="AS25" s="200" t="str">
        <f>IF(ライフイベント表!AV18="","",ライフイベント表!AV18)</f>
        <v/>
      </c>
      <c r="AT25" s="200" t="str">
        <f>IF(ライフイベント表!AW18="","",ライフイベント表!AW18)</f>
        <v/>
      </c>
      <c r="AU25" s="200" t="str">
        <f>IF(ライフイベント表!AX18="","",ライフイベント表!AX18)</f>
        <v/>
      </c>
      <c r="AV25" s="200" t="str">
        <f>IF(ライフイベント表!AY18="","",ライフイベント表!AY18)</f>
        <v/>
      </c>
      <c r="AW25" s="200" t="str">
        <f>IF(ライフイベント表!AZ18="","",ライフイベント表!AZ18)</f>
        <v/>
      </c>
      <c r="AX25" s="200" t="str">
        <f>IF(ライフイベント表!BA18="","",ライフイベント表!BA18)</f>
        <v/>
      </c>
      <c r="AY25" s="200" t="str">
        <f>IF(ライフイベント表!BB18="","",ライフイベント表!BB18)</f>
        <v/>
      </c>
      <c r="AZ25" s="200" t="str">
        <f>IF(ライフイベント表!BC18="","",ライフイベント表!BC18)</f>
        <v/>
      </c>
      <c r="BA25" s="200" t="str">
        <f>IF(ライフイベント表!BD18="","",ライフイベント表!BD18)</f>
        <v/>
      </c>
      <c r="BB25" s="200" t="str">
        <f>IF(ライフイベント表!BE18="","",ライフイベント表!BE18)</f>
        <v/>
      </c>
      <c r="BC25" s="200" t="str">
        <f>IF(ライフイベント表!BF18="","",ライフイベント表!BF18)</f>
        <v/>
      </c>
      <c r="BD25" s="200" t="str">
        <f>IF(ライフイベント表!BG18="","",ライフイベント表!BG18)</f>
        <v/>
      </c>
      <c r="BE25" s="200" t="str">
        <f>IF(ライフイベント表!BH18="","",ライフイベント表!BH18)</f>
        <v/>
      </c>
      <c r="BF25" s="200" t="str">
        <f>IF(ライフイベント表!BI18="","",ライフイベント表!BI18)</f>
        <v/>
      </c>
      <c r="BG25" s="200" t="str">
        <f>IF(ライフイベント表!BJ18="","",ライフイベント表!BJ18)</f>
        <v/>
      </c>
    </row>
    <row r="26" spans="1:59" ht="13.5" thickBot="1">
      <c r="A26" s="543"/>
      <c r="B26" s="544"/>
      <c r="C26" s="197" t="s">
        <v>203</v>
      </c>
      <c r="D26" s="198"/>
      <c r="E26" s="198">
        <v>12</v>
      </c>
      <c r="F26" s="198">
        <v>12</v>
      </c>
      <c r="G26" s="198">
        <v>12</v>
      </c>
      <c r="H26" s="198">
        <v>18</v>
      </c>
      <c r="I26" s="198">
        <v>18</v>
      </c>
      <c r="J26" s="198">
        <v>18</v>
      </c>
      <c r="K26" s="198">
        <v>34</v>
      </c>
      <c r="L26" s="198">
        <v>34</v>
      </c>
      <c r="M26" s="198">
        <v>34</v>
      </c>
      <c r="N26" s="198">
        <v>34</v>
      </c>
      <c r="O26" s="198">
        <v>34</v>
      </c>
      <c r="P26" s="198">
        <v>34</v>
      </c>
      <c r="Q26" s="198">
        <v>54</v>
      </c>
      <c r="R26" s="198">
        <v>54</v>
      </c>
      <c r="S26" s="198">
        <v>54</v>
      </c>
      <c r="T26" s="198">
        <v>60</v>
      </c>
      <c r="U26" s="198">
        <v>60</v>
      </c>
      <c r="V26" s="198">
        <v>60</v>
      </c>
      <c r="W26" s="198">
        <v>159</v>
      </c>
      <c r="X26" s="198">
        <v>136</v>
      </c>
      <c r="Y26" s="198">
        <v>136</v>
      </c>
      <c r="Z26" s="198">
        <v>136</v>
      </c>
      <c r="AA26" s="198"/>
      <c r="AB26" s="198"/>
      <c r="AC26" s="198"/>
      <c r="AD26" s="198"/>
      <c r="AE26" s="198"/>
      <c r="AF26" s="198"/>
      <c r="AG26" s="198"/>
      <c r="AH26" s="198"/>
      <c r="AI26" s="198"/>
      <c r="AJ26" s="198"/>
      <c r="AK26" s="198"/>
      <c r="AL26" s="198"/>
      <c r="AM26" s="198"/>
      <c r="AN26" s="198"/>
      <c r="AO26" s="198"/>
      <c r="AP26" s="198"/>
      <c r="AQ26" s="198"/>
      <c r="AR26" s="198"/>
      <c r="AS26" s="198"/>
      <c r="AT26" s="198"/>
      <c r="AU26" s="198"/>
      <c r="AV26" s="198"/>
      <c r="AW26" s="198"/>
      <c r="AX26" s="198"/>
      <c r="AY26" s="198"/>
      <c r="AZ26" s="198"/>
      <c r="BA26" s="198"/>
      <c r="BB26" s="198"/>
      <c r="BC26" s="198"/>
      <c r="BD26" s="198"/>
      <c r="BE26" s="198"/>
      <c r="BF26" s="198"/>
      <c r="BG26" s="198"/>
    </row>
    <row r="27" spans="1:59">
      <c r="A27" s="548" t="str">
        <f>IF(基本情報!B13="","",基本情報!B13)</f>
        <v/>
      </c>
      <c r="B27" s="549"/>
      <c r="C27" s="189" t="s">
        <v>75</v>
      </c>
      <c r="D27" s="94" t="str">
        <f>CF表!H9</f>
        <v/>
      </c>
      <c r="E27" s="94" t="str">
        <f>CF表!I9</f>
        <v/>
      </c>
      <c r="F27" s="94" t="str">
        <f>CF表!J9</f>
        <v/>
      </c>
      <c r="G27" s="94" t="str">
        <f>CF表!K9</f>
        <v/>
      </c>
      <c r="H27" s="94" t="str">
        <f>CF表!L9</f>
        <v/>
      </c>
      <c r="I27" s="94" t="str">
        <f>CF表!M9</f>
        <v/>
      </c>
      <c r="J27" s="94" t="str">
        <f>CF表!N9</f>
        <v/>
      </c>
      <c r="K27" s="94" t="str">
        <f>CF表!O9</f>
        <v/>
      </c>
      <c r="L27" s="94" t="str">
        <f>CF表!P9</f>
        <v/>
      </c>
      <c r="M27" s="94" t="str">
        <f>CF表!Q9</f>
        <v/>
      </c>
      <c r="N27" s="94" t="str">
        <f>CF表!R9</f>
        <v/>
      </c>
      <c r="O27" s="94" t="str">
        <f>CF表!S9</f>
        <v/>
      </c>
      <c r="P27" s="94" t="str">
        <f>CF表!T9</f>
        <v/>
      </c>
      <c r="Q27" s="94" t="str">
        <f>CF表!U9</f>
        <v/>
      </c>
      <c r="R27" s="94" t="str">
        <f>CF表!V9</f>
        <v/>
      </c>
      <c r="S27" s="94" t="str">
        <f>CF表!W9</f>
        <v/>
      </c>
      <c r="T27" s="94" t="str">
        <f>CF表!X9</f>
        <v/>
      </c>
      <c r="U27" s="94" t="str">
        <f>CF表!Y9</f>
        <v/>
      </c>
      <c r="V27" s="94" t="str">
        <f>CF表!Z9</f>
        <v/>
      </c>
      <c r="W27" s="94" t="str">
        <f>CF表!AA9</f>
        <v/>
      </c>
      <c r="X27" s="94" t="str">
        <f>CF表!AB9</f>
        <v/>
      </c>
      <c r="Y27" s="94" t="str">
        <f>CF表!AC9</f>
        <v/>
      </c>
      <c r="Z27" s="94" t="str">
        <f>CF表!AD9</f>
        <v/>
      </c>
      <c r="AA27" s="94" t="str">
        <f>CF表!AE9</f>
        <v/>
      </c>
      <c r="AB27" s="94" t="str">
        <f>CF表!AF9</f>
        <v/>
      </c>
      <c r="AC27" s="94" t="str">
        <f>CF表!AG9</f>
        <v/>
      </c>
      <c r="AD27" s="94" t="str">
        <f>CF表!AH9</f>
        <v/>
      </c>
      <c r="AE27" s="94" t="str">
        <f>CF表!AI9</f>
        <v/>
      </c>
      <c r="AF27" s="94" t="str">
        <f>CF表!AJ9</f>
        <v/>
      </c>
      <c r="AG27" s="94" t="str">
        <f>CF表!AK9</f>
        <v/>
      </c>
      <c r="AH27" s="94" t="str">
        <f>CF表!AL9</f>
        <v/>
      </c>
      <c r="AI27" s="94" t="str">
        <f>CF表!AM9</f>
        <v/>
      </c>
      <c r="AJ27" s="94" t="str">
        <f>CF表!AN9</f>
        <v/>
      </c>
      <c r="AK27" s="94" t="str">
        <f>CF表!AO9</f>
        <v/>
      </c>
      <c r="AL27" s="94" t="str">
        <f>CF表!AP9</f>
        <v/>
      </c>
      <c r="AM27" s="94" t="str">
        <f>CF表!AQ9</f>
        <v/>
      </c>
      <c r="AN27" s="94" t="str">
        <f>CF表!AR9</f>
        <v/>
      </c>
      <c r="AO27" s="94" t="str">
        <f>CF表!AS9</f>
        <v/>
      </c>
      <c r="AP27" s="94" t="str">
        <f>CF表!AT9</f>
        <v/>
      </c>
      <c r="AQ27" s="94" t="str">
        <f>CF表!AU9</f>
        <v/>
      </c>
      <c r="AR27" s="94" t="str">
        <f>CF表!AV9</f>
        <v/>
      </c>
      <c r="AS27" s="94" t="str">
        <f>CF表!AW9</f>
        <v/>
      </c>
      <c r="AT27" s="94" t="str">
        <f>CF表!AX9</f>
        <v/>
      </c>
      <c r="AU27" s="94" t="str">
        <f>CF表!AY9</f>
        <v/>
      </c>
      <c r="AV27" s="94" t="str">
        <f>CF表!AZ9</f>
        <v/>
      </c>
      <c r="AW27" s="94" t="str">
        <f>CF表!BA9</f>
        <v/>
      </c>
      <c r="AX27" s="94" t="str">
        <f>CF表!BB9</f>
        <v/>
      </c>
      <c r="AY27" s="94" t="str">
        <f>CF表!BC9</f>
        <v/>
      </c>
      <c r="AZ27" s="94" t="str">
        <f>CF表!BD9</f>
        <v/>
      </c>
      <c r="BA27" s="94" t="str">
        <f>CF表!BE9</f>
        <v/>
      </c>
      <c r="BB27" s="94" t="str">
        <f>CF表!BF9</f>
        <v/>
      </c>
      <c r="BC27" s="94" t="str">
        <f>CF表!BG9</f>
        <v/>
      </c>
      <c r="BD27" s="94" t="str">
        <f>CF表!BH9</f>
        <v/>
      </c>
      <c r="BE27" s="94" t="str">
        <f>CF表!BI9</f>
        <v/>
      </c>
      <c r="BF27" s="94" t="str">
        <f>CF表!BJ9</f>
        <v/>
      </c>
      <c r="BG27" s="94" t="str">
        <f>CF表!BK9</f>
        <v/>
      </c>
    </row>
    <row r="28" spans="1:59">
      <c r="A28" s="550"/>
      <c r="B28" s="551"/>
      <c r="C28" s="195" t="s">
        <v>206</v>
      </c>
      <c r="D28" s="196" t="str">
        <f>IF(ライフイベント表!G22="","",ライフイベント表!G22)</f>
        <v/>
      </c>
      <c r="E28" s="196" t="str">
        <f>IF(ライフイベント表!H22="","",ライフイベント表!H22)</f>
        <v/>
      </c>
      <c r="F28" s="196" t="str">
        <f>IF(ライフイベント表!I22="","",ライフイベント表!I22)</f>
        <v/>
      </c>
      <c r="G28" s="196"/>
      <c r="H28" s="196" t="str">
        <f>IF(ライフイベント表!K22="","",ライフイベント表!K22)</f>
        <v/>
      </c>
      <c r="I28" s="196" t="str">
        <f>IF(ライフイベント表!L22="","",ライフイベント表!L22)</f>
        <v/>
      </c>
      <c r="J28" s="196" t="str">
        <f>IF(ライフイベント表!M22="","",ライフイベント表!M22)</f>
        <v/>
      </c>
      <c r="K28" s="196" t="str">
        <f>IF(ライフイベント表!N22="","",ライフイベント表!N22)</f>
        <v/>
      </c>
      <c r="L28" s="196" t="str">
        <f>IF(ライフイベント表!O22="","",ライフイベント表!O22)</f>
        <v/>
      </c>
      <c r="M28" s="196" t="str">
        <f>IF(ライフイベント表!P22="","",ライフイベント表!P22)</f>
        <v/>
      </c>
      <c r="N28" s="196" t="str">
        <f>IF(ライフイベント表!Q22="","",ライフイベント表!Q22)</f>
        <v/>
      </c>
      <c r="O28" s="196" t="str">
        <f>IF(ライフイベント表!R22="","",ライフイベント表!R22)</f>
        <v/>
      </c>
      <c r="P28" s="196" t="str">
        <f>IF(ライフイベント表!S22="","",ライフイベント表!S22)</f>
        <v/>
      </c>
      <c r="Q28" s="196" t="str">
        <f>IF(ライフイベント表!T22="","",ライフイベント表!T22)</f>
        <v/>
      </c>
      <c r="R28" s="196" t="str">
        <f>IF(ライフイベント表!U22="","",ライフイベント表!U22)</f>
        <v/>
      </c>
      <c r="S28" s="196" t="str">
        <f>IF(ライフイベント表!V22="","",ライフイベント表!V22)</f>
        <v/>
      </c>
      <c r="T28" s="196" t="str">
        <f>IF(ライフイベント表!W22="","",ライフイベント表!W22)</f>
        <v/>
      </c>
      <c r="U28" s="196" t="str">
        <f>IF(ライフイベント表!X22="","",ライフイベント表!X22)</f>
        <v/>
      </c>
      <c r="V28" s="196" t="str">
        <f>IF(ライフイベント表!Y22="","",ライフイベント表!Y22)</f>
        <v/>
      </c>
      <c r="W28" s="196" t="str">
        <f>IF(ライフイベント表!Z22="","",ライフイベント表!Z22)</f>
        <v/>
      </c>
      <c r="X28" s="196" t="str">
        <f>IF(ライフイベント表!AA22="","",ライフイベント表!AA22)</f>
        <v/>
      </c>
      <c r="Y28" s="196" t="str">
        <f>IF(ライフイベント表!AB22="","",ライフイベント表!AB22)</f>
        <v/>
      </c>
      <c r="Z28" s="196" t="str">
        <f>IF(ライフイベント表!AC22="","",ライフイベント表!AC22)</f>
        <v/>
      </c>
      <c r="AA28" s="196" t="str">
        <f>IF(ライフイベント表!AD22="","",ライフイベント表!AD22)</f>
        <v/>
      </c>
      <c r="AB28" s="196" t="str">
        <f>IF(ライフイベント表!AE22="","",ライフイベント表!AE22)</f>
        <v/>
      </c>
      <c r="AC28" s="196" t="str">
        <f>IF(ライフイベント表!AF22="","",ライフイベント表!AF22)</f>
        <v/>
      </c>
      <c r="AD28" s="196" t="str">
        <f>IF(ライフイベント表!AG22="","",ライフイベント表!AG22)</f>
        <v/>
      </c>
      <c r="AE28" s="196" t="str">
        <f>IF(ライフイベント表!AH22="","",ライフイベント表!AH22)</f>
        <v/>
      </c>
      <c r="AF28" s="196" t="str">
        <f>IF(ライフイベント表!AI22="","",ライフイベント表!AI22)</f>
        <v/>
      </c>
      <c r="AG28" s="196" t="str">
        <f>IF(ライフイベント表!AJ22="","",ライフイベント表!AJ22)</f>
        <v/>
      </c>
      <c r="AH28" s="196" t="str">
        <f>IF(ライフイベント表!AK22="","",ライフイベント表!AK22)</f>
        <v/>
      </c>
      <c r="AI28" s="196" t="str">
        <f>IF(ライフイベント表!AL22="","",ライフイベント表!AL22)</f>
        <v/>
      </c>
      <c r="AJ28" s="196" t="str">
        <f>IF(ライフイベント表!AM22="","",ライフイベント表!AM22)</f>
        <v/>
      </c>
      <c r="AK28" s="196" t="str">
        <f>IF(ライフイベント表!AN22="","",ライフイベント表!AN22)</f>
        <v/>
      </c>
      <c r="AL28" s="196" t="str">
        <f>IF(ライフイベント表!AO22="","",ライフイベント表!AO22)</f>
        <v/>
      </c>
      <c r="AM28" s="196" t="str">
        <f>IF(ライフイベント表!AP22="","",ライフイベント表!AP22)</f>
        <v/>
      </c>
      <c r="AN28" s="196" t="str">
        <f>IF(ライフイベント表!AQ22="","",ライフイベント表!AQ22)</f>
        <v/>
      </c>
      <c r="AO28" s="196" t="str">
        <f>IF(ライフイベント表!AR22="","",ライフイベント表!AR22)</f>
        <v/>
      </c>
      <c r="AP28" s="196" t="str">
        <f>IF(ライフイベント表!AS22="","",ライフイベント表!AS22)</f>
        <v/>
      </c>
      <c r="AQ28" s="196" t="str">
        <f>IF(ライフイベント表!AT22="","",ライフイベント表!AT22)</f>
        <v/>
      </c>
      <c r="AR28" s="196" t="str">
        <f>IF(ライフイベント表!AU22="","",ライフイベント表!AU22)</f>
        <v/>
      </c>
      <c r="AS28" s="196" t="str">
        <f>IF(ライフイベント表!AV22="","",ライフイベント表!AV22)</f>
        <v/>
      </c>
      <c r="AT28" s="196" t="str">
        <f>IF(ライフイベント表!AW22="","",ライフイベント表!AW22)</f>
        <v/>
      </c>
      <c r="AU28" s="196" t="str">
        <f>IF(ライフイベント表!AX22="","",ライフイベント表!AX22)</f>
        <v/>
      </c>
      <c r="AV28" s="196" t="str">
        <f>IF(ライフイベント表!AY22="","",ライフイベント表!AY22)</f>
        <v/>
      </c>
      <c r="AW28" s="196" t="str">
        <f>IF(ライフイベント表!AZ22="","",ライフイベント表!AZ22)</f>
        <v/>
      </c>
      <c r="AX28" s="196" t="str">
        <f>IF(ライフイベント表!BA22="","",ライフイベント表!BA22)</f>
        <v/>
      </c>
      <c r="AY28" s="196" t="str">
        <f>IF(ライフイベント表!BB22="","",ライフイベント表!BB22)</f>
        <v/>
      </c>
      <c r="AZ28" s="196" t="str">
        <f>IF(ライフイベント表!BC22="","",ライフイベント表!BC22)</f>
        <v/>
      </c>
      <c r="BA28" s="196" t="str">
        <f>IF(ライフイベント表!BD22="","",ライフイベント表!BD22)</f>
        <v/>
      </c>
      <c r="BB28" s="196" t="str">
        <f>IF(ライフイベント表!BE22="","",ライフイベント表!BE22)</f>
        <v/>
      </c>
      <c r="BC28" s="196" t="str">
        <f>IF(ライフイベント表!BF22="","",ライフイベント表!BF22)</f>
        <v/>
      </c>
      <c r="BD28" s="196" t="str">
        <f>IF(ライフイベント表!BG22="","",ライフイベント表!BG22)</f>
        <v/>
      </c>
      <c r="BE28" s="196" t="str">
        <f>IF(ライフイベント表!BH22="","",ライフイベント表!BH22)</f>
        <v/>
      </c>
      <c r="BF28" s="196" t="str">
        <f>IF(ライフイベント表!BI22="","",ライフイベント表!BI22)</f>
        <v/>
      </c>
      <c r="BG28" s="196" t="str">
        <f>IF(ライフイベント表!BJ22="","",ライフイベント表!BJ22)</f>
        <v/>
      </c>
    </row>
    <row r="29" spans="1:59" ht="13.5" thickBot="1">
      <c r="A29" s="552"/>
      <c r="B29" s="553"/>
      <c r="C29" s="197" t="s">
        <v>203</v>
      </c>
      <c r="D29" s="198"/>
      <c r="E29" s="198"/>
      <c r="F29" s="198"/>
      <c r="G29" s="198"/>
      <c r="H29" s="198"/>
      <c r="I29" s="198"/>
      <c r="J29" s="198"/>
      <c r="K29" s="198"/>
      <c r="L29" s="198"/>
      <c r="M29" s="198"/>
      <c r="N29" s="198"/>
      <c r="O29" s="198"/>
      <c r="P29" s="198"/>
      <c r="Q29" s="198"/>
      <c r="R29" s="198"/>
      <c r="S29" s="198"/>
      <c r="T29" s="198"/>
      <c r="U29" s="198"/>
      <c r="V29" s="198"/>
      <c r="W29" s="198"/>
      <c r="X29" s="198"/>
      <c r="Y29" s="198"/>
      <c r="Z29" s="198"/>
      <c r="AA29" s="198"/>
      <c r="AB29" s="198"/>
      <c r="AC29" s="198"/>
      <c r="AD29" s="198"/>
      <c r="AE29" s="198"/>
      <c r="AF29" s="198"/>
      <c r="AG29" s="198"/>
      <c r="AH29" s="198"/>
      <c r="AI29" s="198"/>
      <c r="AJ29" s="198"/>
      <c r="AK29" s="198"/>
      <c r="AL29" s="198"/>
      <c r="AM29" s="198"/>
      <c r="AN29" s="198"/>
      <c r="AO29" s="198"/>
      <c r="AP29" s="198"/>
      <c r="AQ29" s="198"/>
      <c r="AR29" s="198"/>
      <c r="AS29" s="198"/>
      <c r="AT29" s="198"/>
      <c r="AU29" s="198"/>
      <c r="AV29" s="198"/>
      <c r="AW29" s="198"/>
      <c r="AX29" s="198"/>
      <c r="AY29" s="198"/>
      <c r="AZ29" s="198"/>
      <c r="BA29" s="198"/>
      <c r="BB29" s="198"/>
      <c r="BC29" s="198"/>
      <c r="BD29" s="198"/>
      <c r="BE29" s="198"/>
      <c r="BF29" s="198"/>
      <c r="BG29" s="198"/>
    </row>
    <row r="30" spans="1:59">
      <c r="A30" s="554" t="str">
        <f>IF(基本情報!B14="","",基本情報!B14)</f>
        <v/>
      </c>
      <c r="B30" s="555"/>
      <c r="C30" s="189" t="s">
        <v>75</v>
      </c>
      <c r="D30" s="201" t="str">
        <f>CF表!H10</f>
        <v/>
      </c>
      <c r="E30" s="201" t="str">
        <f>CF表!I10</f>
        <v/>
      </c>
      <c r="F30" s="201" t="str">
        <f>CF表!J10</f>
        <v/>
      </c>
      <c r="G30" s="201" t="str">
        <f>CF表!K10</f>
        <v/>
      </c>
      <c r="H30" s="201" t="str">
        <f>CF表!L10</f>
        <v/>
      </c>
      <c r="I30" s="201" t="str">
        <f>CF表!M10</f>
        <v/>
      </c>
      <c r="J30" s="201" t="str">
        <f>CF表!N10</f>
        <v/>
      </c>
      <c r="K30" s="201" t="str">
        <f>CF表!O10</f>
        <v/>
      </c>
      <c r="L30" s="201" t="str">
        <f>CF表!P10</f>
        <v/>
      </c>
      <c r="M30" s="201" t="str">
        <f>CF表!Q10</f>
        <v/>
      </c>
      <c r="N30" s="201" t="str">
        <f>CF表!R10</f>
        <v/>
      </c>
      <c r="O30" s="201" t="str">
        <f>CF表!S10</f>
        <v/>
      </c>
      <c r="P30" s="201" t="str">
        <f>CF表!T10</f>
        <v/>
      </c>
      <c r="Q30" s="201" t="str">
        <f>CF表!U10</f>
        <v/>
      </c>
      <c r="R30" s="201" t="str">
        <f>CF表!V10</f>
        <v/>
      </c>
      <c r="S30" s="201" t="str">
        <f>CF表!W10</f>
        <v/>
      </c>
      <c r="T30" s="201" t="str">
        <f>CF表!X10</f>
        <v/>
      </c>
      <c r="U30" s="201" t="str">
        <f>CF表!Y10</f>
        <v/>
      </c>
      <c r="V30" s="201" t="str">
        <f>CF表!Z10</f>
        <v/>
      </c>
      <c r="W30" s="201" t="str">
        <f>CF表!AA10</f>
        <v/>
      </c>
      <c r="X30" s="201" t="str">
        <f>CF表!AB10</f>
        <v/>
      </c>
      <c r="Y30" s="201" t="str">
        <f>CF表!AC10</f>
        <v/>
      </c>
      <c r="Z30" s="201" t="str">
        <f>CF表!AD10</f>
        <v/>
      </c>
      <c r="AA30" s="201" t="str">
        <f>CF表!AE10</f>
        <v/>
      </c>
      <c r="AB30" s="201" t="str">
        <f>CF表!AF10</f>
        <v/>
      </c>
      <c r="AC30" s="201" t="str">
        <f>CF表!AG10</f>
        <v/>
      </c>
      <c r="AD30" s="201" t="str">
        <f>CF表!AH10</f>
        <v/>
      </c>
      <c r="AE30" s="201" t="str">
        <f>CF表!AI10</f>
        <v/>
      </c>
      <c r="AF30" s="201" t="str">
        <f>CF表!AJ10</f>
        <v/>
      </c>
      <c r="AG30" s="201" t="str">
        <f>CF表!AK10</f>
        <v/>
      </c>
      <c r="AH30" s="201" t="str">
        <f>CF表!AL10</f>
        <v/>
      </c>
      <c r="AI30" s="201" t="str">
        <f>CF表!AM10</f>
        <v/>
      </c>
      <c r="AJ30" s="201" t="str">
        <f>CF表!AN10</f>
        <v/>
      </c>
      <c r="AK30" s="201" t="str">
        <f>CF表!AO10</f>
        <v/>
      </c>
      <c r="AL30" s="201" t="str">
        <f>CF表!AP10</f>
        <v/>
      </c>
      <c r="AM30" s="201" t="str">
        <f>CF表!AQ10</f>
        <v/>
      </c>
      <c r="AN30" s="201" t="str">
        <f>CF表!AR10</f>
        <v/>
      </c>
      <c r="AO30" s="201" t="str">
        <f>CF表!AS10</f>
        <v/>
      </c>
      <c r="AP30" s="201" t="str">
        <f>CF表!AT10</f>
        <v/>
      </c>
      <c r="AQ30" s="201" t="str">
        <f>CF表!AU10</f>
        <v/>
      </c>
      <c r="AR30" s="201" t="str">
        <f>CF表!AV10</f>
        <v/>
      </c>
      <c r="AS30" s="201" t="str">
        <f>CF表!AW10</f>
        <v/>
      </c>
      <c r="AT30" s="201" t="str">
        <f>CF表!AX10</f>
        <v/>
      </c>
      <c r="AU30" s="201" t="str">
        <f>CF表!AY10</f>
        <v/>
      </c>
      <c r="AV30" s="201" t="str">
        <f>CF表!AZ10</f>
        <v/>
      </c>
      <c r="AW30" s="201" t="str">
        <f>CF表!BA10</f>
        <v/>
      </c>
      <c r="AX30" s="201" t="str">
        <f>CF表!BB10</f>
        <v/>
      </c>
      <c r="AY30" s="201" t="str">
        <f>CF表!BC10</f>
        <v/>
      </c>
      <c r="AZ30" s="201" t="str">
        <f>CF表!BD10</f>
        <v/>
      </c>
      <c r="BA30" s="201" t="str">
        <f>CF表!BE10</f>
        <v/>
      </c>
      <c r="BB30" s="201" t="str">
        <f>CF表!BF10</f>
        <v/>
      </c>
      <c r="BC30" s="201" t="str">
        <f>CF表!BG10</f>
        <v/>
      </c>
      <c r="BD30" s="201" t="str">
        <f>CF表!BH10</f>
        <v/>
      </c>
      <c r="BE30" s="201" t="str">
        <f>CF表!BI10</f>
        <v/>
      </c>
      <c r="BF30" s="201" t="str">
        <f>CF表!BJ10</f>
        <v/>
      </c>
      <c r="BG30" s="201" t="str">
        <f>CF表!BK10</f>
        <v/>
      </c>
    </row>
    <row r="31" spans="1:59">
      <c r="A31" s="556"/>
      <c r="B31" s="557"/>
      <c r="C31" s="195" t="s">
        <v>206</v>
      </c>
      <c r="D31" s="200" t="str">
        <f>IF(ライフイベント表!G26="","",ライフイベント表!G26)</f>
        <v/>
      </c>
      <c r="E31" s="200" t="str">
        <f>IF(ライフイベント表!H26="","",ライフイベント表!H26)</f>
        <v/>
      </c>
      <c r="F31" s="200" t="str">
        <f>IF(ライフイベント表!I26="","",ライフイベント表!I26)</f>
        <v/>
      </c>
      <c r="G31" s="200" t="str">
        <f>IF(ライフイベント表!J26="","",ライフイベント表!J26)</f>
        <v/>
      </c>
      <c r="H31" s="200" t="str">
        <f>IF(ライフイベント表!K26="","",ライフイベント表!K26)</f>
        <v/>
      </c>
      <c r="I31" s="200" t="str">
        <f>IF(ライフイベント表!L26="","",ライフイベント表!L26)</f>
        <v/>
      </c>
      <c r="J31" s="200" t="str">
        <f>IF(ライフイベント表!M26="","",ライフイベント表!M26)</f>
        <v/>
      </c>
      <c r="K31" s="200" t="str">
        <f>IF(ライフイベント表!N26="","",ライフイベント表!N26)</f>
        <v/>
      </c>
      <c r="L31" s="200" t="str">
        <f>IF(ライフイベント表!O26="","",ライフイベント表!O26)</f>
        <v/>
      </c>
      <c r="M31" s="200" t="str">
        <f>IF(ライフイベント表!P26="","",ライフイベント表!P26)</f>
        <v/>
      </c>
      <c r="N31" s="200" t="str">
        <f>IF(ライフイベント表!Q26="","",ライフイベント表!Q26)</f>
        <v/>
      </c>
      <c r="O31" s="200" t="str">
        <f>IF(ライフイベント表!R26="","",ライフイベント表!R26)</f>
        <v/>
      </c>
      <c r="P31" s="200" t="str">
        <f>IF(ライフイベント表!S26="","",ライフイベント表!S26)</f>
        <v/>
      </c>
      <c r="Q31" s="200" t="str">
        <f>IF(ライフイベント表!T26="","",ライフイベント表!T26)</f>
        <v/>
      </c>
      <c r="R31" s="200" t="str">
        <f>IF(ライフイベント表!U26="","",ライフイベント表!U26)</f>
        <v/>
      </c>
      <c r="S31" s="200" t="str">
        <f>IF(ライフイベント表!V26="","",ライフイベント表!V26)</f>
        <v/>
      </c>
      <c r="T31" s="200" t="str">
        <f>IF(ライフイベント表!W26="","",ライフイベント表!W26)</f>
        <v/>
      </c>
      <c r="U31" s="200" t="str">
        <f>IF(ライフイベント表!X26="","",ライフイベント表!X26)</f>
        <v/>
      </c>
      <c r="V31" s="200" t="str">
        <f>IF(ライフイベント表!Y26="","",ライフイベント表!Y26)</f>
        <v/>
      </c>
      <c r="W31" s="200" t="str">
        <f>IF(ライフイベント表!Z26="","",ライフイベント表!Z26)</f>
        <v/>
      </c>
      <c r="X31" s="200" t="str">
        <f>IF(ライフイベント表!AA26="","",ライフイベント表!AA26)</f>
        <v/>
      </c>
      <c r="Y31" s="200" t="str">
        <f>IF(ライフイベント表!AB26="","",ライフイベント表!AB26)</f>
        <v/>
      </c>
      <c r="Z31" s="200" t="str">
        <f>IF(ライフイベント表!AC26="","",ライフイベント表!AC26)</f>
        <v/>
      </c>
      <c r="AA31" s="200" t="str">
        <f>IF(ライフイベント表!AD26="","",ライフイベント表!AD26)</f>
        <v/>
      </c>
      <c r="AB31" s="200" t="str">
        <f>IF(ライフイベント表!AE26="","",ライフイベント表!AE26)</f>
        <v/>
      </c>
      <c r="AC31" s="200" t="str">
        <f>IF(ライフイベント表!AF26="","",ライフイベント表!AF26)</f>
        <v/>
      </c>
      <c r="AD31" s="200" t="str">
        <f>IF(ライフイベント表!AG26="","",ライフイベント表!AG26)</f>
        <v/>
      </c>
      <c r="AE31" s="200" t="str">
        <f>IF(ライフイベント表!AH26="","",ライフイベント表!AH26)</f>
        <v/>
      </c>
      <c r="AF31" s="200" t="str">
        <f>IF(ライフイベント表!AI26="","",ライフイベント表!AI26)</f>
        <v/>
      </c>
      <c r="AG31" s="200" t="str">
        <f>IF(ライフイベント表!AJ26="","",ライフイベント表!AJ26)</f>
        <v/>
      </c>
      <c r="AH31" s="200" t="str">
        <f>IF(ライフイベント表!AK26="","",ライフイベント表!AK26)</f>
        <v/>
      </c>
      <c r="AI31" s="200" t="str">
        <f>IF(ライフイベント表!AL26="","",ライフイベント表!AL26)</f>
        <v/>
      </c>
      <c r="AJ31" s="200" t="str">
        <f>IF(ライフイベント表!AM26="","",ライフイベント表!AM26)</f>
        <v/>
      </c>
      <c r="AK31" s="200" t="str">
        <f>IF(ライフイベント表!AN26="","",ライフイベント表!AN26)</f>
        <v/>
      </c>
      <c r="AL31" s="200" t="str">
        <f>IF(ライフイベント表!AO26="","",ライフイベント表!AO26)</f>
        <v/>
      </c>
      <c r="AM31" s="200" t="str">
        <f>IF(ライフイベント表!AP26="","",ライフイベント表!AP26)</f>
        <v/>
      </c>
      <c r="AN31" s="200" t="str">
        <f>IF(ライフイベント表!AQ26="","",ライフイベント表!AQ26)</f>
        <v/>
      </c>
      <c r="AO31" s="200" t="str">
        <f>IF(ライフイベント表!AR26="","",ライフイベント表!AR26)</f>
        <v/>
      </c>
      <c r="AP31" s="200" t="str">
        <f>IF(ライフイベント表!AS26="","",ライフイベント表!AS26)</f>
        <v/>
      </c>
      <c r="AQ31" s="200" t="str">
        <f>IF(ライフイベント表!AT26="","",ライフイベント表!AT26)</f>
        <v/>
      </c>
      <c r="AR31" s="200" t="str">
        <f>IF(ライフイベント表!AU26="","",ライフイベント表!AU26)</f>
        <v/>
      </c>
      <c r="AS31" s="200" t="str">
        <f>IF(ライフイベント表!AV26="","",ライフイベント表!AV26)</f>
        <v/>
      </c>
      <c r="AT31" s="200" t="str">
        <f>IF(ライフイベント表!AW26="","",ライフイベント表!AW26)</f>
        <v/>
      </c>
      <c r="AU31" s="200" t="str">
        <f>IF(ライフイベント表!AX26="","",ライフイベント表!AX26)</f>
        <v/>
      </c>
      <c r="AV31" s="200" t="str">
        <f>IF(ライフイベント表!AY26="","",ライフイベント表!AY26)</f>
        <v/>
      </c>
      <c r="AW31" s="200" t="str">
        <f>IF(ライフイベント表!AZ26="","",ライフイベント表!AZ26)</f>
        <v/>
      </c>
      <c r="AX31" s="200" t="str">
        <f>IF(ライフイベント表!BA26="","",ライフイベント表!BA26)</f>
        <v/>
      </c>
      <c r="AY31" s="200" t="str">
        <f>IF(ライフイベント表!BB26="","",ライフイベント表!BB26)</f>
        <v/>
      </c>
      <c r="AZ31" s="200" t="str">
        <f>IF(ライフイベント表!BC26="","",ライフイベント表!BC26)</f>
        <v/>
      </c>
      <c r="BA31" s="200" t="str">
        <f>IF(ライフイベント表!BD26="","",ライフイベント表!BD26)</f>
        <v/>
      </c>
      <c r="BB31" s="200" t="str">
        <f>IF(ライフイベント表!BE26="","",ライフイベント表!BE26)</f>
        <v/>
      </c>
      <c r="BC31" s="200" t="str">
        <f>IF(ライフイベント表!BF26="","",ライフイベント表!BF26)</f>
        <v/>
      </c>
      <c r="BD31" s="200" t="str">
        <f>IF(ライフイベント表!BG26="","",ライフイベント表!BG26)</f>
        <v/>
      </c>
      <c r="BE31" s="200" t="str">
        <f>IF(ライフイベント表!BH26="","",ライフイベント表!BH26)</f>
        <v/>
      </c>
      <c r="BF31" s="200" t="str">
        <f>IF(ライフイベント表!BI26="","",ライフイベント表!BI26)</f>
        <v/>
      </c>
      <c r="BG31" s="200" t="str">
        <f>IF(ライフイベント表!BJ26="","",ライフイベント表!BJ26)</f>
        <v/>
      </c>
    </row>
    <row r="32" spans="1:59" ht="13.5" thickBot="1">
      <c r="A32" s="558"/>
      <c r="B32" s="559"/>
      <c r="C32" s="197" t="s">
        <v>203</v>
      </c>
      <c r="D32" s="198"/>
      <c r="E32" s="198"/>
      <c r="F32" s="198"/>
      <c r="G32" s="198"/>
      <c r="H32" s="198"/>
      <c r="I32" s="198"/>
      <c r="J32" s="198"/>
      <c r="K32" s="198"/>
      <c r="L32" s="198"/>
      <c r="M32" s="198"/>
      <c r="N32" s="198"/>
      <c r="O32" s="198"/>
      <c r="P32" s="198"/>
      <c r="Q32" s="198"/>
      <c r="R32" s="198"/>
      <c r="S32" s="198"/>
      <c r="T32" s="198"/>
      <c r="U32" s="198"/>
      <c r="V32" s="198"/>
      <c r="W32" s="198"/>
      <c r="X32" s="198"/>
      <c r="Y32" s="198"/>
      <c r="Z32" s="198"/>
      <c r="AA32" s="198"/>
      <c r="AB32" s="198"/>
      <c r="AC32" s="198"/>
      <c r="AD32" s="198"/>
      <c r="AE32" s="198"/>
      <c r="AF32" s="198"/>
      <c r="AG32" s="198"/>
      <c r="AH32" s="198"/>
      <c r="AI32" s="198"/>
      <c r="AJ32" s="198"/>
      <c r="AK32" s="198"/>
      <c r="AL32" s="198"/>
      <c r="AM32" s="198"/>
      <c r="AN32" s="198"/>
      <c r="AO32" s="198"/>
      <c r="AP32" s="198"/>
      <c r="AQ32" s="198"/>
      <c r="AR32" s="198"/>
      <c r="AS32" s="198"/>
      <c r="AT32" s="198"/>
      <c r="AU32" s="198"/>
      <c r="AV32" s="198"/>
      <c r="AW32" s="198"/>
      <c r="AX32" s="198"/>
      <c r="AY32" s="198"/>
      <c r="AZ32" s="198"/>
      <c r="BA32" s="198"/>
      <c r="BB32" s="198"/>
      <c r="BC32" s="198"/>
      <c r="BD32" s="198"/>
      <c r="BE32" s="198"/>
      <c r="BF32" s="198"/>
      <c r="BG32" s="198"/>
    </row>
    <row r="33" spans="1:59" ht="13.5" thickBot="1">
      <c r="A33" s="545" t="s">
        <v>390</v>
      </c>
      <c r="B33" s="546"/>
      <c r="C33" s="361"/>
      <c r="D33" s="202">
        <f>D23+D26+D29+D32</f>
        <v>12</v>
      </c>
      <c r="E33" s="202">
        <f t="shared" ref="E33:BG33" si="3">E23+E26+E29+E32</f>
        <v>30</v>
      </c>
      <c r="F33" s="202">
        <f t="shared" si="3"/>
        <v>30</v>
      </c>
      <c r="G33" s="202">
        <f t="shared" si="3"/>
        <v>30</v>
      </c>
      <c r="H33" s="202">
        <f t="shared" si="3"/>
        <v>52</v>
      </c>
      <c r="I33" s="202">
        <f t="shared" si="3"/>
        <v>52</v>
      </c>
      <c r="J33" s="202">
        <f t="shared" si="3"/>
        <v>52</v>
      </c>
      <c r="K33" s="202">
        <f t="shared" si="3"/>
        <v>68</v>
      </c>
      <c r="L33" s="202">
        <f t="shared" si="3"/>
        <v>68</v>
      </c>
      <c r="M33" s="202">
        <f t="shared" si="3"/>
        <v>68</v>
      </c>
      <c r="N33" s="202">
        <f t="shared" si="3"/>
        <v>88</v>
      </c>
      <c r="O33" s="202">
        <f t="shared" si="3"/>
        <v>88</v>
      </c>
      <c r="P33" s="202">
        <f t="shared" si="3"/>
        <v>88</v>
      </c>
      <c r="Q33" s="202">
        <f t="shared" si="3"/>
        <v>114</v>
      </c>
      <c r="R33" s="202">
        <f t="shared" si="3"/>
        <v>114</v>
      </c>
      <c r="S33" s="202">
        <f t="shared" si="3"/>
        <v>114</v>
      </c>
      <c r="T33" s="202">
        <f t="shared" si="3"/>
        <v>142</v>
      </c>
      <c r="U33" s="202">
        <f t="shared" si="3"/>
        <v>114</v>
      </c>
      <c r="V33" s="202">
        <f t="shared" si="3"/>
        <v>114</v>
      </c>
      <c r="W33" s="202">
        <f t="shared" si="3"/>
        <v>213</v>
      </c>
      <c r="X33" s="202">
        <f t="shared" si="3"/>
        <v>136</v>
      </c>
      <c r="Y33" s="202">
        <f t="shared" si="3"/>
        <v>136</v>
      </c>
      <c r="Z33" s="202">
        <f t="shared" si="3"/>
        <v>136</v>
      </c>
      <c r="AA33" s="202">
        <f t="shared" si="3"/>
        <v>0</v>
      </c>
      <c r="AB33" s="202">
        <f t="shared" si="3"/>
        <v>0</v>
      </c>
      <c r="AC33" s="202">
        <f t="shared" si="3"/>
        <v>0</v>
      </c>
      <c r="AD33" s="202">
        <f t="shared" si="3"/>
        <v>0</v>
      </c>
      <c r="AE33" s="202">
        <f t="shared" si="3"/>
        <v>0</v>
      </c>
      <c r="AF33" s="202">
        <f t="shared" si="3"/>
        <v>0</v>
      </c>
      <c r="AG33" s="202">
        <f t="shared" si="3"/>
        <v>0</v>
      </c>
      <c r="AH33" s="202">
        <f t="shared" si="3"/>
        <v>0</v>
      </c>
      <c r="AI33" s="202">
        <f t="shared" si="3"/>
        <v>0</v>
      </c>
      <c r="AJ33" s="202">
        <f t="shared" si="3"/>
        <v>0</v>
      </c>
      <c r="AK33" s="202">
        <f t="shared" si="3"/>
        <v>0</v>
      </c>
      <c r="AL33" s="202">
        <f t="shared" si="3"/>
        <v>0</v>
      </c>
      <c r="AM33" s="202">
        <f t="shared" si="3"/>
        <v>0</v>
      </c>
      <c r="AN33" s="202">
        <f t="shared" si="3"/>
        <v>0</v>
      </c>
      <c r="AO33" s="202">
        <f t="shared" si="3"/>
        <v>0</v>
      </c>
      <c r="AP33" s="202">
        <f t="shared" si="3"/>
        <v>0</v>
      </c>
      <c r="AQ33" s="202">
        <f t="shared" si="3"/>
        <v>0</v>
      </c>
      <c r="AR33" s="202">
        <f t="shared" si="3"/>
        <v>0</v>
      </c>
      <c r="AS33" s="202">
        <f t="shared" si="3"/>
        <v>0</v>
      </c>
      <c r="AT33" s="202">
        <f t="shared" si="3"/>
        <v>0</v>
      </c>
      <c r="AU33" s="202">
        <f t="shared" si="3"/>
        <v>0</v>
      </c>
      <c r="AV33" s="202">
        <f t="shared" si="3"/>
        <v>0</v>
      </c>
      <c r="AW33" s="202">
        <f t="shared" si="3"/>
        <v>0</v>
      </c>
      <c r="AX33" s="202">
        <f t="shared" si="3"/>
        <v>0</v>
      </c>
      <c r="AY33" s="202">
        <f t="shared" si="3"/>
        <v>0</v>
      </c>
      <c r="AZ33" s="202">
        <f t="shared" si="3"/>
        <v>0</v>
      </c>
      <c r="BA33" s="202">
        <f t="shared" si="3"/>
        <v>0</v>
      </c>
      <c r="BB33" s="202">
        <f t="shared" si="3"/>
        <v>0</v>
      </c>
      <c r="BC33" s="202">
        <f t="shared" si="3"/>
        <v>0</v>
      </c>
      <c r="BD33" s="202">
        <f t="shared" si="3"/>
        <v>0</v>
      </c>
      <c r="BE33" s="202">
        <f t="shared" si="3"/>
        <v>0</v>
      </c>
      <c r="BF33" s="202">
        <f t="shared" si="3"/>
        <v>0</v>
      </c>
      <c r="BG33" s="202">
        <f t="shared" si="3"/>
        <v>0</v>
      </c>
    </row>
    <row r="34" spans="1:59" ht="13.5" thickTop="1"/>
  </sheetData>
  <sheetProtection algorithmName="SHA-512" hashValue="xv9YnMHay8g3bDarcJ9VJMOh0KKAYCQA8RPmkw1OdDLDKIVqI+IbomT48IYnw56b5XhG40VGrLn9j5+Xx1pJPQ==" saltValue="RWIBC0/V2dn2EaTR+u4s3w==" spinCount="100000" sheet="1" objects="1" scenarios="1"/>
  <mergeCells count="15">
    <mergeCell ref="A33:C33"/>
    <mergeCell ref="A24:B26"/>
    <mergeCell ref="A27:B29"/>
    <mergeCell ref="A30:B32"/>
    <mergeCell ref="A16:C17"/>
    <mergeCell ref="L15:N15"/>
    <mergeCell ref="A19:B19"/>
    <mergeCell ref="A20:B20"/>
    <mergeCell ref="A21:B23"/>
    <mergeCell ref="E10:F10"/>
    <mergeCell ref="E2:F2"/>
    <mergeCell ref="E6:F6"/>
    <mergeCell ref="E7:F7"/>
    <mergeCell ref="E8:F8"/>
    <mergeCell ref="E9:F9"/>
  </mergeCells>
  <phoneticPr fontId="1"/>
  <hyperlinks>
    <hyperlink ref="L15:N15" location="ライフイベント表!A1" display="イベント表に戻る🔙" xr:uid="{A70ADF63-E39D-4088-8409-9D38A46FE929}"/>
    <hyperlink ref="L16" location="CF表!A40" display="🔙 ＣＦ表に戻る" xr:uid="{8B114C0B-7BE0-41AF-9252-55DE834B7DB8}"/>
    <hyperlink ref="E2" location="目次!A1" display="🔙 目次に戻る" xr:uid="{45951265-0612-4E22-B0C8-5786D76D4533}"/>
    <hyperlink ref="P11" r:id="rId1" xr:uid="{2CC23252-B09D-4479-A7A8-57E2D528ED97}"/>
  </hyperlinks>
  <pageMargins left="0.7" right="0.7" top="0.75" bottom="0.75" header="0.3" footer="0.3"/>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34AC1-F2A4-474D-B723-936951E2682D}">
  <dimension ref="A1:BW30"/>
  <sheetViews>
    <sheetView zoomScale="115" zoomScaleNormal="115" workbookViewId="0"/>
  </sheetViews>
  <sheetFormatPr defaultColWidth="8.81640625" defaultRowHeight="13"/>
  <cols>
    <col min="1" max="1" width="8.81640625" style="87"/>
    <col min="2" max="2" width="4.08984375" style="87" customWidth="1"/>
    <col min="3" max="3" width="11.81640625" style="87" customWidth="1"/>
    <col min="4" max="9" width="8.81640625" style="87" customWidth="1"/>
    <col min="10" max="16384" width="8.81640625" style="87"/>
  </cols>
  <sheetData>
    <row r="1" spans="1:75">
      <c r="C1" s="234" t="s">
        <v>474</v>
      </c>
    </row>
    <row r="2" spans="1:75" ht="14.5" thickBot="1">
      <c r="A2" s="208" t="s">
        <v>397</v>
      </c>
      <c r="B2" s="208"/>
      <c r="D2" s="497" t="s">
        <v>398</v>
      </c>
      <c r="E2" s="497"/>
      <c r="F2" s="581" t="s">
        <v>399</v>
      </c>
      <c r="G2" s="581"/>
      <c r="H2" s="582"/>
    </row>
    <row r="3" spans="1:75" ht="13.5" thickBot="1">
      <c r="A3" s="186"/>
      <c r="B3" s="187"/>
      <c r="C3" s="188" t="s">
        <v>205</v>
      </c>
      <c r="D3" s="203">
        <f>IF(D4="","",基本情報!C5)</f>
        <v>2026</v>
      </c>
      <c r="E3" s="203">
        <f>IF(E4="","",D3+1)</f>
        <v>2027</v>
      </c>
      <c r="F3" s="203">
        <f>IF(F4="","",E3+1)</f>
        <v>2028</v>
      </c>
      <c r="G3" s="203">
        <f t="shared" ref="G3:BG3" si="0">IF(G4="","",F3+1)</f>
        <v>2029</v>
      </c>
      <c r="H3" s="203">
        <f t="shared" si="0"/>
        <v>2030</v>
      </c>
      <c r="I3" s="203">
        <f t="shared" si="0"/>
        <v>2031</v>
      </c>
      <c r="J3" s="203">
        <f t="shared" si="0"/>
        <v>2032</v>
      </c>
      <c r="K3" s="203">
        <f t="shared" si="0"/>
        <v>2033</v>
      </c>
      <c r="L3" s="203">
        <f t="shared" si="0"/>
        <v>2034</v>
      </c>
      <c r="M3" s="203">
        <f t="shared" si="0"/>
        <v>2035</v>
      </c>
      <c r="N3" s="203">
        <f t="shared" si="0"/>
        <v>2036</v>
      </c>
      <c r="O3" s="203">
        <f t="shared" si="0"/>
        <v>2037</v>
      </c>
      <c r="P3" s="203">
        <f t="shared" si="0"/>
        <v>2038</v>
      </c>
      <c r="Q3" s="203">
        <f t="shared" si="0"/>
        <v>2039</v>
      </c>
      <c r="R3" s="203">
        <f t="shared" si="0"/>
        <v>2040</v>
      </c>
      <c r="S3" s="203">
        <f t="shared" si="0"/>
        <v>2041</v>
      </c>
      <c r="T3" s="203">
        <f t="shared" si="0"/>
        <v>2042</v>
      </c>
      <c r="U3" s="203">
        <f t="shared" si="0"/>
        <v>2043</v>
      </c>
      <c r="V3" s="203">
        <f t="shared" si="0"/>
        <v>2044</v>
      </c>
      <c r="W3" s="203">
        <f t="shared" si="0"/>
        <v>2045</v>
      </c>
      <c r="X3" s="203">
        <f t="shared" si="0"/>
        <v>2046</v>
      </c>
      <c r="Y3" s="203">
        <f t="shared" si="0"/>
        <v>2047</v>
      </c>
      <c r="Z3" s="203">
        <f t="shared" si="0"/>
        <v>2048</v>
      </c>
      <c r="AA3" s="203">
        <f t="shared" si="0"/>
        <v>2049</v>
      </c>
      <c r="AB3" s="203">
        <f t="shared" si="0"/>
        <v>2050</v>
      </c>
      <c r="AC3" s="203">
        <f t="shared" si="0"/>
        <v>2051</v>
      </c>
      <c r="AD3" s="203">
        <f t="shared" si="0"/>
        <v>2052</v>
      </c>
      <c r="AE3" s="203">
        <f t="shared" si="0"/>
        <v>2053</v>
      </c>
      <c r="AF3" s="203">
        <f t="shared" si="0"/>
        <v>2054</v>
      </c>
      <c r="AG3" s="203">
        <f t="shared" si="0"/>
        <v>2055</v>
      </c>
      <c r="AH3" s="203">
        <f t="shared" si="0"/>
        <v>2056</v>
      </c>
      <c r="AI3" s="203">
        <f t="shared" si="0"/>
        <v>2057</v>
      </c>
      <c r="AJ3" s="203">
        <f t="shared" si="0"/>
        <v>2058</v>
      </c>
      <c r="AK3" s="203">
        <f t="shared" si="0"/>
        <v>2059</v>
      </c>
      <c r="AL3" s="203">
        <f t="shared" si="0"/>
        <v>2060</v>
      </c>
      <c r="AM3" s="203">
        <f t="shared" si="0"/>
        <v>2061</v>
      </c>
      <c r="AN3" s="203">
        <f t="shared" si="0"/>
        <v>2062</v>
      </c>
      <c r="AO3" s="203">
        <f t="shared" si="0"/>
        <v>2063</v>
      </c>
      <c r="AP3" s="203">
        <f t="shared" si="0"/>
        <v>2064</v>
      </c>
      <c r="AQ3" s="203">
        <f t="shared" si="0"/>
        <v>2065</v>
      </c>
      <c r="AR3" s="203">
        <f t="shared" si="0"/>
        <v>2066</v>
      </c>
      <c r="AS3" s="203">
        <f t="shared" si="0"/>
        <v>2067</v>
      </c>
      <c r="AT3" s="203">
        <f t="shared" si="0"/>
        <v>2068</v>
      </c>
      <c r="AU3" s="203">
        <f t="shared" si="0"/>
        <v>2069</v>
      </c>
      <c r="AV3" s="203">
        <f t="shared" si="0"/>
        <v>2070</v>
      </c>
      <c r="AW3" s="203">
        <f t="shared" si="0"/>
        <v>2071</v>
      </c>
      <c r="AX3" s="203">
        <f t="shared" si="0"/>
        <v>2072</v>
      </c>
      <c r="AY3" s="203">
        <f t="shared" si="0"/>
        <v>2073</v>
      </c>
      <c r="AZ3" s="203">
        <f t="shared" si="0"/>
        <v>2074</v>
      </c>
      <c r="BA3" s="203">
        <f t="shared" si="0"/>
        <v>2075</v>
      </c>
      <c r="BB3" s="203">
        <f t="shared" si="0"/>
        <v>2076</v>
      </c>
      <c r="BC3" s="203">
        <f t="shared" si="0"/>
        <v>2077</v>
      </c>
      <c r="BD3" s="203">
        <f t="shared" si="0"/>
        <v>2078</v>
      </c>
      <c r="BE3" s="203">
        <f t="shared" si="0"/>
        <v>2079</v>
      </c>
      <c r="BF3" s="203">
        <f t="shared" si="0"/>
        <v>2080</v>
      </c>
      <c r="BG3" s="203">
        <f t="shared" si="0"/>
        <v>2081</v>
      </c>
      <c r="BH3" s="203">
        <f t="shared" ref="BH3" si="1">IF(BH4="","",BG3+1)</f>
        <v>2082</v>
      </c>
      <c r="BI3" s="203">
        <f t="shared" ref="BI3" si="2">IF(BI4="","",BH3+1)</f>
        <v>2083</v>
      </c>
      <c r="BJ3" s="203">
        <f t="shared" ref="BJ3" si="3">IF(BJ4="","",BI3+1)</f>
        <v>2084</v>
      </c>
      <c r="BK3" s="203">
        <f t="shared" ref="BK3" si="4">IF(BK4="","",BJ3+1)</f>
        <v>2085</v>
      </c>
      <c r="BL3" s="203">
        <f t="shared" ref="BL3" si="5">IF(BL4="","",BK3+1)</f>
        <v>2086</v>
      </c>
      <c r="BM3" s="203">
        <f t="shared" ref="BM3" si="6">IF(BM4="","",BL3+1)</f>
        <v>2087</v>
      </c>
      <c r="BN3" s="203">
        <f t="shared" ref="BN3" si="7">IF(BN4="","",BM3+1)</f>
        <v>2088</v>
      </c>
      <c r="BO3" s="203">
        <f t="shared" ref="BO3" si="8">IF(BO4="","",BN3+1)</f>
        <v>2089</v>
      </c>
      <c r="BP3" s="203">
        <f t="shared" ref="BP3" si="9">IF(BP4="","",BO3+1)</f>
        <v>2090</v>
      </c>
      <c r="BQ3" s="203">
        <f t="shared" ref="BQ3" si="10">IF(BQ4="","",BP3+1)</f>
        <v>2091</v>
      </c>
      <c r="BR3" s="203">
        <f t="shared" ref="BR3" si="11">IF(BR4="","",BQ3+1)</f>
        <v>2092</v>
      </c>
      <c r="BS3" s="203">
        <f t="shared" ref="BS3" si="12">IF(BS4="","",BR3+1)</f>
        <v>2093</v>
      </c>
      <c r="BT3" s="203" t="str">
        <f t="shared" ref="BT3" si="13">IF(BT4="","",BS3+1)</f>
        <v/>
      </c>
      <c r="BU3" s="203" t="str">
        <f t="shared" ref="BU3" si="14">IF(BU4="","",BT3+1)</f>
        <v/>
      </c>
      <c r="BV3" s="203" t="str">
        <f t="shared" ref="BV3" si="15">IF(BV4="","",BU3+1)</f>
        <v/>
      </c>
      <c r="BW3" s="203" t="str">
        <f t="shared" ref="BW3" si="16">IF(BW4="","",BV3+1)</f>
        <v/>
      </c>
    </row>
    <row r="4" spans="1:75" ht="13.5" thickBot="1">
      <c r="A4" s="576" t="str">
        <f>IF(基本情報!B9="","",基本情報!B9)</f>
        <v>M.大輔</v>
      </c>
      <c r="B4" s="577"/>
      <c r="C4" s="216" t="s">
        <v>75</v>
      </c>
      <c r="D4" s="190">
        <f>IF(基本情報!D9="","",基本情報!D9)</f>
        <v>33</v>
      </c>
      <c r="E4" s="191">
        <f>IF(D4="","",IF(D4+1&gt;100,"",D4+1))</f>
        <v>34</v>
      </c>
      <c r="F4" s="191">
        <f t="shared" ref="F4:BG4" si="17">IF(E4="","",IF(E4+1&gt;100,"",E4+1))</f>
        <v>35</v>
      </c>
      <c r="G4" s="191">
        <f t="shared" si="17"/>
        <v>36</v>
      </c>
      <c r="H4" s="191">
        <f t="shared" si="17"/>
        <v>37</v>
      </c>
      <c r="I4" s="191">
        <f t="shared" si="17"/>
        <v>38</v>
      </c>
      <c r="J4" s="191">
        <f t="shared" si="17"/>
        <v>39</v>
      </c>
      <c r="K4" s="191">
        <f t="shared" si="17"/>
        <v>40</v>
      </c>
      <c r="L4" s="191">
        <f t="shared" si="17"/>
        <v>41</v>
      </c>
      <c r="M4" s="191">
        <f t="shared" si="17"/>
        <v>42</v>
      </c>
      <c r="N4" s="191">
        <f t="shared" si="17"/>
        <v>43</v>
      </c>
      <c r="O4" s="191">
        <f t="shared" si="17"/>
        <v>44</v>
      </c>
      <c r="P4" s="191">
        <f t="shared" si="17"/>
        <v>45</v>
      </c>
      <c r="Q4" s="191">
        <f t="shared" si="17"/>
        <v>46</v>
      </c>
      <c r="R4" s="191">
        <f t="shared" si="17"/>
        <v>47</v>
      </c>
      <c r="S4" s="191">
        <f t="shared" si="17"/>
        <v>48</v>
      </c>
      <c r="T4" s="191">
        <f t="shared" si="17"/>
        <v>49</v>
      </c>
      <c r="U4" s="191">
        <f t="shared" si="17"/>
        <v>50</v>
      </c>
      <c r="V4" s="191">
        <f t="shared" si="17"/>
        <v>51</v>
      </c>
      <c r="W4" s="191">
        <f t="shared" si="17"/>
        <v>52</v>
      </c>
      <c r="X4" s="191">
        <f t="shared" si="17"/>
        <v>53</v>
      </c>
      <c r="Y4" s="191">
        <f t="shared" si="17"/>
        <v>54</v>
      </c>
      <c r="Z4" s="191">
        <f t="shared" si="17"/>
        <v>55</v>
      </c>
      <c r="AA4" s="191">
        <f t="shared" si="17"/>
        <v>56</v>
      </c>
      <c r="AB4" s="191">
        <f t="shared" si="17"/>
        <v>57</v>
      </c>
      <c r="AC4" s="191">
        <f t="shared" si="17"/>
        <v>58</v>
      </c>
      <c r="AD4" s="191">
        <f t="shared" si="17"/>
        <v>59</v>
      </c>
      <c r="AE4" s="191">
        <f t="shared" si="17"/>
        <v>60</v>
      </c>
      <c r="AF4" s="191">
        <f t="shared" si="17"/>
        <v>61</v>
      </c>
      <c r="AG4" s="191">
        <f t="shared" si="17"/>
        <v>62</v>
      </c>
      <c r="AH4" s="191">
        <f t="shared" si="17"/>
        <v>63</v>
      </c>
      <c r="AI4" s="191">
        <f t="shared" si="17"/>
        <v>64</v>
      </c>
      <c r="AJ4" s="191">
        <f t="shared" si="17"/>
        <v>65</v>
      </c>
      <c r="AK4" s="191">
        <f t="shared" si="17"/>
        <v>66</v>
      </c>
      <c r="AL4" s="191">
        <f t="shared" si="17"/>
        <v>67</v>
      </c>
      <c r="AM4" s="191">
        <f t="shared" si="17"/>
        <v>68</v>
      </c>
      <c r="AN4" s="191">
        <f t="shared" si="17"/>
        <v>69</v>
      </c>
      <c r="AO4" s="191">
        <f t="shared" si="17"/>
        <v>70</v>
      </c>
      <c r="AP4" s="191">
        <f t="shared" si="17"/>
        <v>71</v>
      </c>
      <c r="AQ4" s="191">
        <f t="shared" si="17"/>
        <v>72</v>
      </c>
      <c r="AR4" s="191">
        <f t="shared" si="17"/>
        <v>73</v>
      </c>
      <c r="AS4" s="191">
        <f t="shared" si="17"/>
        <v>74</v>
      </c>
      <c r="AT4" s="191">
        <f t="shared" si="17"/>
        <v>75</v>
      </c>
      <c r="AU4" s="191">
        <f t="shared" si="17"/>
        <v>76</v>
      </c>
      <c r="AV4" s="191">
        <f t="shared" si="17"/>
        <v>77</v>
      </c>
      <c r="AW4" s="191">
        <f t="shared" si="17"/>
        <v>78</v>
      </c>
      <c r="AX4" s="191">
        <f t="shared" si="17"/>
        <v>79</v>
      </c>
      <c r="AY4" s="191">
        <f t="shared" si="17"/>
        <v>80</v>
      </c>
      <c r="AZ4" s="191">
        <f t="shared" si="17"/>
        <v>81</v>
      </c>
      <c r="BA4" s="191">
        <f t="shared" si="17"/>
        <v>82</v>
      </c>
      <c r="BB4" s="191">
        <f t="shared" si="17"/>
        <v>83</v>
      </c>
      <c r="BC4" s="191">
        <f t="shared" si="17"/>
        <v>84</v>
      </c>
      <c r="BD4" s="191">
        <f t="shared" si="17"/>
        <v>85</v>
      </c>
      <c r="BE4" s="191">
        <f t="shared" si="17"/>
        <v>86</v>
      </c>
      <c r="BF4" s="191">
        <f t="shared" si="17"/>
        <v>87</v>
      </c>
      <c r="BG4" s="191">
        <f t="shared" si="17"/>
        <v>88</v>
      </c>
      <c r="BH4" s="191">
        <f t="shared" ref="BH4" si="18">IF(BG4="","",IF(BG4+1&gt;100,"",BG4+1))</f>
        <v>89</v>
      </c>
      <c r="BI4" s="191">
        <f t="shared" ref="BI4" si="19">IF(BH4="","",IF(BH4+1&gt;100,"",BH4+1))</f>
        <v>90</v>
      </c>
      <c r="BJ4" s="191">
        <f t="shared" ref="BJ4" si="20">IF(BI4="","",IF(BI4+1&gt;100,"",BI4+1))</f>
        <v>91</v>
      </c>
      <c r="BK4" s="191">
        <f t="shared" ref="BK4" si="21">IF(BJ4="","",IF(BJ4+1&gt;100,"",BJ4+1))</f>
        <v>92</v>
      </c>
      <c r="BL4" s="191">
        <f t="shared" ref="BL4" si="22">IF(BK4="","",IF(BK4+1&gt;100,"",BK4+1))</f>
        <v>93</v>
      </c>
      <c r="BM4" s="191">
        <f t="shared" ref="BM4" si="23">IF(BL4="","",IF(BL4+1&gt;100,"",BL4+1))</f>
        <v>94</v>
      </c>
      <c r="BN4" s="191">
        <f t="shared" ref="BN4" si="24">IF(BM4="","",IF(BM4+1&gt;100,"",BM4+1))</f>
        <v>95</v>
      </c>
      <c r="BO4" s="191">
        <f t="shared" ref="BO4" si="25">IF(BN4="","",IF(BN4+1&gt;100,"",BN4+1))</f>
        <v>96</v>
      </c>
      <c r="BP4" s="191">
        <f t="shared" ref="BP4" si="26">IF(BO4="","",IF(BO4+1&gt;100,"",BO4+1))</f>
        <v>97</v>
      </c>
      <c r="BQ4" s="191">
        <f t="shared" ref="BQ4" si="27">IF(BP4="","",IF(BP4+1&gt;100,"",BP4+1))</f>
        <v>98</v>
      </c>
      <c r="BR4" s="191">
        <f t="shared" ref="BR4" si="28">IF(BQ4="","",IF(BQ4+1&gt;100,"",BQ4+1))</f>
        <v>99</v>
      </c>
      <c r="BS4" s="191">
        <f t="shared" ref="BS4" si="29">IF(BR4="","",IF(BR4+1&gt;100,"",BR4+1))</f>
        <v>100</v>
      </c>
      <c r="BT4" s="191" t="str">
        <f t="shared" ref="BT4" si="30">IF(BS4="","",IF(BS4+1&gt;100,"",BS4+1))</f>
        <v/>
      </c>
      <c r="BU4" s="191" t="str">
        <f t="shared" ref="BU4" si="31">IF(BT4="","",IF(BT4+1&gt;100,"",BT4+1))</f>
        <v/>
      </c>
      <c r="BV4" s="191" t="str">
        <f t="shared" ref="BV4" si="32">IF(BU4="","",IF(BU4+1&gt;100,"",BU4+1))</f>
        <v/>
      </c>
      <c r="BW4" s="191" t="str">
        <f t="shared" ref="BW4" si="33">IF(BV4="","",IF(BV4+1&gt;100,"",BV4+1))</f>
        <v/>
      </c>
    </row>
    <row r="5" spans="1:75" ht="13.5" hidden="1" thickBot="1">
      <c r="A5" s="539" t="str">
        <f>IF(基本情報!B10="","",基本情報!B10)</f>
        <v>佳織</v>
      </c>
      <c r="B5" s="540"/>
      <c r="C5" s="192" t="s">
        <v>75</v>
      </c>
      <c r="D5" s="193">
        <f>IF(基本情報!D10="","",基本情報!D10)</f>
        <v>30</v>
      </c>
      <c r="E5" s="194">
        <f>IF(D5="","",IF(D4+1&gt;100,"",D5+1))</f>
        <v>31</v>
      </c>
      <c r="F5" s="194">
        <f t="shared" ref="F5:BG5" si="34">IF(E5="","",IF(E4+1&gt;100,"",E5+1))</f>
        <v>32</v>
      </c>
      <c r="G5" s="194">
        <f t="shared" si="34"/>
        <v>33</v>
      </c>
      <c r="H5" s="194">
        <f t="shared" si="34"/>
        <v>34</v>
      </c>
      <c r="I5" s="194">
        <f t="shared" si="34"/>
        <v>35</v>
      </c>
      <c r="J5" s="194">
        <f t="shared" si="34"/>
        <v>36</v>
      </c>
      <c r="K5" s="194">
        <f t="shared" si="34"/>
        <v>37</v>
      </c>
      <c r="L5" s="194">
        <f t="shared" si="34"/>
        <v>38</v>
      </c>
      <c r="M5" s="194">
        <f t="shared" si="34"/>
        <v>39</v>
      </c>
      <c r="N5" s="194">
        <f t="shared" si="34"/>
        <v>40</v>
      </c>
      <c r="O5" s="194">
        <f t="shared" si="34"/>
        <v>41</v>
      </c>
      <c r="P5" s="194">
        <f t="shared" si="34"/>
        <v>42</v>
      </c>
      <c r="Q5" s="194">
        <f t="shared" si="34"/>
        <v>43</v>
      </c>
      <c r="R5" s="194">
        <f t="shared" si="34"/>
        <v>44</v>
      </c>
      <c r="S5" s="194">
        <f t="shared" si="34"/>
        <v>45</v>
      </c>
      <c r="T5" s="194">
        <f t="shared" si="34"/>
        <v>46</v>
      </c>
      <c r="U5" s="194">
        <f t="shared" si="34"/>
        <v>47</v>
      </c>
      <c r="V5" s="194">
        <f t="shared" si="34"/>
        <v>48</v>
      </c>
      <c r="W5" s="194">
        <f t="shared" si="34"/>
        <v>49</v>
      </c>
      <c r="X5" s="194">
        <f t="shared" si="34"/>
        <v>50</v>
      </c>
      <c r="Y5" s="194">
        <f t="shared" si="34"/>
        <v>51</v>
      </c>
      <c r="Z5" s="194">
        <f t="shared" si="34"/>
        <v>52</v>
      </c>
      <c r="AA5" s="194">
        <f t="shared" si="34"/>
        <v>53</v>
      </c>
      <c r="AB5" s="194">
        <f t="shared" si="34"/>
        <v>54</v>
      </c>
      <c r="AC5" s="194">
        <f t="shared" si="34"/>
        <v>55</v>
      </c>
      <c r="AD5" s="194">
        <f t="shared" si="34"/>
        <v>56</v>
      </c>
      <c r="AE5" s="194">
        <f t="shared" si="34"/>
        <v>57</v>
      </c>
      <c r="AF5" s="194">
        <f t="shared" si="34"/>
        <v>58</v>
      </c>
      <c r="AG5" s="194">
        <f t="shared" si="34"/>
        <v>59</v>
      </c>
      <c r="AH5" s="194">
        <f t="shared" si="34"/>
        <v>60</v>
      </c>
      <c r="AI5" s="194">
        <f t="shared" si="34"/>
        <v>61</v>
      </c>
      <c r="AJ5" s="194">
        <f t="shared" si="34"/>
        <v>62</v>
      </c>
      <c r="AK5" s="194">
        <f t="shared" si="34"/>
        <v>63</v>
      </c>
      <c r="AL5" s="194">
        <f t="shared" si="34"/>
        <v>64</v>
      </c>
      <c r="AM5" s="194">
        <f t="shared" si="34"/>
        <v>65</v>
      </c>
      <c r="AN5" s="194">
        <f t="shared" si="34"/>
        <v>66</v>
      </c>
      <c r="AO5" s="194">
        <f t="shared" si="34"/>
        <v>67</v>
      </c>
      <c r="AP5" s="194">
        <f t="shared" si="34"/>
        <v>68</v>
      </c>
      <c r="AQ5" s="194">
        <f t="shared" si="34"/>
        <v>69</v>
      </c>
      <c r="AR5" s="194">
        <f t="shared" si="34"/>
        <v>70</v>
      </c>
      <c r="AS5" s="194">
        <f t="shared" si="34"/>
        <v>71</v>
      </c>
      <c r="AT5" s="194">
        <f t="shared" si="34"/>
        <v>72</v>
      </c>
      <c r="AU5" s="194">
        <f t="shared" si="34"/>
        <v>73</v>
      </c>
      <c r="AV5" s="194">
        <f t="shared" si="34"/>
        <v>74</v>
      </c>
      <c r="AW5" s="194">
        <f t="shared" si="34"/>
        <v>75</v>
      </c>
      <c r="AX5" s="194">
        <f t="shared" si="34"/>
        <v>76</v>
      </c>
      <c r="AY5" s="194">
        <f t="shared" si="34"/>
        <v>77</v>
      </c>
      <c r="AZ5" s="194">
        <f t="shared" si="34"/>
        <v>78</v>
      </c>
      <c r="BA5" s="194">
        <f t="shared" si="34"/>
        <v>79</v>
      </c>
      <c r="BB5" s="194">
        <f t="shared" si="34"/>
        <v>80</v>
      </c>
      <c r="BC5" s="194">
        <f t="shared" si="34"/>
        <v>81</v>
      </c>
      <c r="BD5" s="194">
        <f t="shared" si="34"/>
        <v>82</v>
      </c>
      <c r="BE5" s="194">
        <f t="shared" si="34"/>
        <v>83</v>
      </c>
      <c r="BF5" s="194">
        <f t="shared" si="34"/>
        <v>84</v>
      </c>
      <c r="BG5" s="194">
        <f t="shared" si="34"/>
        <v>85</v>
      </c>
      <c r="BH5" s="194">
        <f t="shared" ref="BH5" si="35">IF(BG5="","",IF(BG4+1&gt;100,"",BG5+1))</f>
        <v>86</v>
      </c>
      <c r="BI5" s="194">
        <f t="shared" ref="BI5" si="36">IF(BH5="","",IF(BH4+1&gt;100,"",BH5+1))</f>
        <v>87</v>
      </c>
      <c r="BJ5" s="194">
        <f t="shared" ref="BJ5" si="37">IF(BI5="","",IF(BI4+1&gt;100,"",BI5+1))</f>
        <v>88</v>
      </c>
      <c r="BK5" s="194">
        <f t="shared" ref="BK5" si="38">IF(BJ5="","",IF(BJ4+1&gt;100,"",BJ5+1))</f>
        <v>89</v>
      </c>
      <c r="BL5" s="194">
        <f t="shared" ref="BL5" si="39">IF(BK5="","",IF(BK4+1&gt;100,"",BK5+1))</f>
        <v>90</v>
      </c>
      <c r="BM5" s="194">
        <f t="shared" ref="BM5" si="40">IF(BL5="","",IF(BL4+1&gt;100,"",BL5+1))</f>
        <v>91</v>
      </c>
      <c r="BN5" s="194">
        <f t="shared" ref="BN5" si="41">IF(BM5="","",IF(BM4+1&gt;100,"",BM5+1))</f>
        <v>92</v>
      </c>
      <c r="BO5" s="194">
        <f t="shared" ref="BO5" si="42">IF(BN5="","",IF(BN4+1&gt;100,"",BN5+1))</f>
        <v>93</v>
      </c>
      <c r="BP5" s="194">
        <f t="shared" ref="BP5" si="43">IF(BO5="","",IF(BO4+1&gt;100,"",BO5+1))</f>
        <v>94</v>
      </c>
      <c r="BQ5" s="194">
        <f t="shared" ref="BQ5" si="44">IF(BP5="","",IF(BP4+1&gt;100,"",BP5+1))</f>
        <v>95</v>
      </c>
      <c r="BR5" s="194">
        <f t="shared" ref="BR5" si="45">IF(BQ5="","",IF(BQ4+1&gt;100,"",BQ5+1))</f>
        <v>96</v>
      </c>
      <c r="BS5" s="194">
        <f t="shared" ref="BS5" si="46">IF(BR5="","",IF(BR4+1&gt;100,"",BR5+1))</f>
        <v>97</v>
      </c>
      <c r="BT5" s="194" t="str">
        <f t="shared" ref="BT5" si="47">IF(BS5="","",IF(BS4+1&gt;100,"",BS5+1))</f>
        <v/>
      </c>
      <c r="BU5" s="194" t="str">
        <f t="shared" ref="BU5" si="48">IF(BT5="","",IF(BT4+1&gt;100,"",BT5+1))</f>
        <v/>
      </c>
      <c r="BV5" s="194" t="str">
        <f t="shared" ref="BV5" si="49">IF(BU5="","",IF(BU4+1&gt;100,"",BU5+1))</f>
        <v/>
      </c>
      <c r="BW5" s="194" t="str">
        <f t="shared" ref="BW5" si="50">IF(BV5="","",IF(BV4+1&gt;100,"",BV5+1))</f>
        <v/>
      </c>
    </row>
    <row r="6" spans="1:75" ht="13.5" hidden="1" thickBot="1">
      <c r="A6" s="537" t="str">
        <f>IF(基本情報!B11="","",基本情報!B11)</f>
        <v>ゆい</v>
      </c>
      <c r="B6" s="538"/>
      <c r="C6" s="189" t="s">
        <v>75</v>
      </c>
      <c r="D6" s="191">
        <f>CF表!H7</f>
        <v>3</v>
      </c>
      <c r="E6" s="191">
        <f>CF表!I7</f>
        <v>4</v>
      </c>
      <c r="F6" s="191">
        <f>CF表!J7</f>
        <v>5</v>
      </c>
      <c r="G6" s="191">
        <f>CF表!K7</f>
        <v>6</v>
      </c>
      <c r="H6" s="191">
        <f>CF表!L7</f>
        <v>7</v>
      </c>
      <c r="I6" s="191">
        <f>CF表!M7</f>
        <v>8</v>
      </c>
      <c r="J6" s="191">
        <f>CF表!N7</f>
        <v>9</v>
      </c>
      <c r="K6" s="191">
        <f>CF表!O7</f>
        <v>10</v>
      </c>
      <c r="L6" s="191">
        <f>CF表!P7</f>
        <v>11</v>
      </c>
      <c r="M6" s="191">
        <f>CF表!Q7</f>
        <v>12</v>
      </c>
      <c r="N6" s="191">
        <f>CF表!R7</f>
        <v>13</v>
      </c>
      <c r="O6" s="191">
        <f>CF表!S7</f>
        <v>14</v>
      </c>
      <c r="P6" s="191">
        <f>CF表!T7</f>
        <v>15</v>
      </c>
      <c r="Q6" s="191">
        <f>CF表!U7</f>
        <v>16</v>
      </c>
      <c r="R6" s="191">
        <f>CF表!V7</f>
        <v>17</v>
      </c>
      <c r="S6" s="191">
        <f>CF表!W7</f>
        <v>18</v>
      </c>
      <c r="T6" s="191">
        <f>CF表!X7</f>
        <v>19</v>
      </c>
      <c r="U6" s="191">
        <f>CF表!Y7</f>
        <v>20</v>
      </c>
      <c r="V6" s="191">
        <f>CF表!Z7</f>
        <v>21</v>
      </c>
      <c r="W6" s="191">
        <f>CF表!AA7</f>
        <v>22</v>
      </c>
      <c r="X6" s="191">
        <f>CF表!AB7</f>
        <v>23</v>
      </c>
      <c r="Y6" s="191">
        <f>CF表!AC7</f>
        <v>24</v>
      </c>
      <c r="Z6" s="191">
        <f>CF表!AD7</f>
        <v>25</v>
      </c>
      <c r="AA6" s="191">
        <f>CF表!AE7</f>
        <v>26</v>
      </c>
      <c r="AB6" s="191">
        <f>CF表!AF7</f>
        <v>27</v>
      </c>
      <c r="AC6" s="191">
        <f>CF表!AG7</f>
        <v>28</v>
      </c>
      <c r="AD6" s="191">
        <f>CF表!AH7</f>
        <v>29</v>
      </c>
      <c r="AE6" s="191">
        <f>CF表!AI7</f>
        <v>30</v>
      </c>
      <c r="AF6" s="191">
        <f>CF表!AJ7</f>
        <v>31</v>
      </c>
      <c r="AG6" s="191">
        <f>CF表!AK7</f>
        <v>32</v>
      </c>
      <c r="AH6" s="191">
        <f>CF表!AL7</f>
        <v>33</v>
      </c>
      <c r="AI6" s="191">
        <f>CF表!AM7</f>
        <v>34</v>
      </c>
      <c r="AJ6" s="191">
        <f>CF表!AN7</f>
        <v>35</v>
      </c>
      <c r="AK6" s="191">
        <f>CF表!AO7</f>
        <v>36</v>
      </c>
      <c r="AL6" s="191">
        <f>CF表!AP7</f>
        <v>37</v>
      </c>
      <c r="AM6" s="191">
        <f>CF表!AQ7</f>
        <v>38</v>
      </c>
      <c r="AN6" s="191">
        <f>CF表!AR7</f>
        <v>39</v>
      </c>
      <c r="AO6" s="191">
        <f>CF表!AS7</f>
        <v>40</v>
      </c>
      <c r="AP6" s="191">
        <f>CF表!AT7</f>
        <v>41</v>
      </c>
      <c r="AQ6" s="191">
        <f>CF表!AU7</f>
        <v>42</v>
      </c>
      <c r="AR6" s="191">
        <f>CF表!AV7</f>
        <v>43</v>
      </c>
      <c r="AS6" s="191">
        <f>CF表!AW7</f>
        <v>44</v>
      </c>
      <c r="AT6" s="191">
        <f>CF表!AX7</f>
        <v>45</v>
      </c>
      <c r="AU6" s="191">
        <f>CF表!AY7</f>
        <v>46</v>
      </c>
      <c r="AV6" s="191">
        <f>CF表!AZ7</f>
        <v>47</v>
      </c>
      <c r="AW6" s="191">
        <f>CF表!BA7</f>
        <v>48</v>
      </c>
      <c r="AX6" s="191">
        <f>CF表!BB7</f>
        <v>49</v>
      </c>
      <c r="AY6" s="191">
        <f>CF表!BC7</f>
        <v>50</v>
      </c>
      <c r="AZ6" s="191">
        <f>CF表!BD7</f>
        <v>51</v>
      </c>
      <c r="BA6" s="191">
        <f>CF表!BE7</f>
        <v>52</v>
      </c>
      <c r="BB6" s="191">
        <f>CF表!BF7</f>
        <v>53</v>
      </c>
      <c r="BC6" s="191">
        <f>CF表!BG7</f>
        <v>54</v>
      </c>
      <c r="BD6" s="191">
        <f>CF表!BH7</f>
        <v>55</v>
      </c>
      <c r="BE6" s="191">
        <f>CF表!BI7</f>
        <v>56</v>
      </c>
      <c r="BF6" s="191">
        <f>CF表!BJ7</f>
        <v>57</v>
      </c>
      <c r="BG6" s="191">
        <f>CF表!BK7</f>
        <v>58</v>
      </c>
      <c r="BH6" s="191">
        <f>CF表!BL7</f>
        <v>59</v>
      </c>
      <c r="BI6" s="191">
        <f>CF表!BM7</f>
        <v>60</v>
      </c>
      <c r="BJ6" s="191">
        <f>CF表!BN7</f>
        <v>61</v>
      </c>
      <c r="BK6" s="191">
        <f>CF表!BO7</f>
        <v>62</v>
      </c>
      <c r="BL6" s="191">
        <f>CF表!BP7</f>
        <v>63</v>
      </c>
      <c r="BM6" s="191">
        <f>CF表!BQ7</f>
        <v>64</v>
      </c>
      <c r="BN6" s="191">
        <f>CF表!BR7</f>
        <v>65</v>
      </c>
      <c r="BO6" s="191">
        <f>CF表!BS7</f>
        <v>66</v>
      </c>
      <c r="BP6" s="191">
        <f>CF表!BT7</f>
        <v>67</v>
      </c>
      <c r="BQ6" s="191">
        <f>CF表!BU7</f>
        <v>68</v>
      </c>
      <c r="BR6" s="191">
        <f>CF表!BV7</f>
        <v>69</v>
      </c>
      <c r="BS6" s="191">
        <f>CF表!BW7</f>
        <v>70</v>
      </c>
      <c r="BT6" s="191" t="str">
        <f>CF表!BX7</f>
        <v/>
      </c>
      <c r="BU6" s="191" t="str">
        <f>CF表!BY7</f>
        <v/>
      </c>
      <c r="BV6" s="191" t="str">
        <f>CF表!BZ7</f>
        <v/>
      </c>
      <c r="BW6" s="191" t="str">
        <f>CF表!CA7</f>
        <v/>
      </c>
    </row>
    <row r="7" spans="1:75" ht="13.5" hidden="1" thickBot="1">
      <c r="A7" s="541"/>
      <c r="B7" s="542"/>
      <c r="C7" s="195" t="s">
        <v>206</v>
      </c>
      <c r="D7" s="196" t="str">
        <f>IF(ライフイベント表!G14="","",ライフイベント表!G14)</f>
        <v>保育３</v>
      </c>
      <c r="E7" s="196" t="str">
        <f>IF(ライフイベント表!H14="","",ライフイベント表!H14)</f>
        <v>幼年少</v>
      </c>
      <c r="F7" s="196" t="str">
        <f>IF(ライフイベント表!I14="","",ライフイベント表!I14)</f>
        <v>幼年中</v>
      </c>
      <c r="G7" s="196" t="str">
        <f>IF(ライフイベント表!J14="","",ライフイベント表!J14)</f>
        <v>幼年長</v>
      </c>
      <c r="H7" s="196" t="str">
        <f>IF(ライフイベント表!K14="","",ライフイベント表!K14)</f>
        <v>小１</v>
      </c>
      <c r="I7" s="196" t="str">
        <f>IF(ライフイベント表!L14="","",ライフイベント表!L14)</f>
        <v>小２</v>
      </c>
      <c r="J7" s="196" t="str">
        <f>IF(ライフイベント表!M14="","",ライフイベント表!M14)</f>
        <v>小３</v>
      </c>
      <c r="K7" s="196" t="str">
        <f>IF(ライフイベント表!N14="","",ライフイベント表!N14)</f>
        <v>小４</v>
      </c>
      <c r="L7" s="196" t="str">
        <f>IF(ライフイベント表!O14="","",ライフイベント表!O14)</f>
        <v>小５</v>
      </c>
      <c r="M7" s="196" t="str">
        <f>IF(ライフイベント表!P14="","",ライフイベント表!P14)</f>
        <v>小６</v>
      </c>
      <c r="N7" s="196" t="str">
        <f>IF(ライフイベント表!Q14="","",ライフイベント表!Q14)</f>
        <v>中１</v>
      </c>
      <c r="O7" s="196" t="str">
        <f>IF(ライフイベント表!R14="","",ライフイベント表!R14)</f>
        <v>中２</v>
      </c>
      <c r="P7" s="196" t="str">
        <f>IF(ライフイベント表!S14="","",ライフイベント表!S14)</f>
        <v>中３</v>
      </c>
      <c r="Q7" s="196" t="str">
        <f>IF(ライフイベント表!T14="","",ライフイベント表!T14)</f>
        <v>高１</v>
      </c>
      <c r="R7" s="196" t="str">
        <f>IF(ライフイベント表!U14="","",ライフイベント表!U14)</f>
        <v>高２</v>
      </c>
      <c r="S7" s="196" t="str">
        <f>IF(ライフイベント表!V14="","",ライフイベント表!V14)</f>
        <v>高３</v>
      </c>
      <c r="T7" s="196" t="str">
        <f>IF(ライフイベント表!W14="","",ライフイベント表!W14)</f>
        <v>大学１</v>
      </c>
      <c r="U7" s="196" t="str">
        <f>IF(ライフイベント表!X14="","",ライフイベント表!X14)</f>
        <v>大学２</v>
      </c>
      <c r="V7" s="196" t="str">
        <f>IF(ライフイベント表!Y14="","",ライフイベント表!Y14)</f>
        <v>大学３</v>
      </c>
      <c r="W7" s="196" t="str">
        <f>IF(ライフイベント表!Z14="","",ライフイベント表!Z14)</f>
        <v>大学４</v>
      </c>
      <c r="X7" s="196" t="str">
        <f>IF(ライフイベント表!AA14="","",ライフイベント表!AA14)</f>
        <v/>
      </c>
      <c r="Y7" s="196" t="str">
        <f>IF(ライフイベント表!AB14="","",ライフイベント表!AB14)</f>
        <v/>
      </c>
      <c r="Z7" s="196" t="str">
        <f>IF(ライフイベント表!AC14="","",ライフイベント表!AC14)</f>
        <v/>
      </c>
      <c r="AA7" s="196" t="str">
        <f>IF(ライフイベント表!AD14="","",ライフイベント表!AD14)</f>
        <v/>
      </c>
      <c r="AB7" s="196" t="str">
        <f>IF(ライフイベント表!AE14="","",ライフイベント表!AE14)</f>
        <v/>
      </c>
      <c r="AC7" s="196" t="str">
        <f>IF(ライフイベント表!AF14="","",ライフイベント表!AF14)</f>
        <v/>
      </c>
      <c r="AD7" s="196" t="str">
        <f>IF(ライフイベント表!AG14="","",ライフイベント表!AG14)</f>
        <v/>
      </c>
      <c r="AE7" s="196" t="str">
        <f>IF(ライフイベント表!AH14="","",ライフイベント表!AH14)</f>
        <v/>
      </c>
      <c r="AF7" s="196" t="str">
        <f>IF(ライフイベント表!AI14="","",ライフイベント表!AI14)</f>
        <v/>
      </c>
      <c r="AG7" s="196" t="str">
        <f>IF(ライフイベント表!AJ14="","",ライフイベント表!AJ14)</f>
        <v/>
      </c>
      <c r="AH7" s="196" t="str">
        <f>IF(ライフイベント表!AK14="","",ライフイベント表!AK14)</f>
        <v/>
      </c>
      <c r="AI7" s="196" t="str">
        <f>IF(ライフイベント表!AL14="","",ライフイベント表!AL14)</f>
        <v/>
      </c>
      <c r="AJ7" s="196" t="str">
        <f>IF(ライフイベント表!AM14="","",ライフイベント表!AM14)</f>
        <v/>
      </c>
      <c r="AK7" s="196" t="str">
        <f>IF(ライフイベント表!AN14="","",ライフイベント表!AN14)</f>
        <v/>
      </c>
      <c r="AL7" s="196" t="str">
        <f>IF(ライフイベント表!AO14="","",ライフイベント表!AO14)</f>
        <v/>
      </c>
      <c r="AM7" s="196" t="str">
        <f>IF(ライフイベント表!AP14="","",ライフイベント表!AP14)</f>
        <v/>
      </c>
      <c r="AN7" s="196" t="str">
        <f>IF(ライフイベント表!AQ14="","",ライフイベント表!AQ14)</f>
        <v/>
      </c>
      <c r="AO7" s="196" t="str">
        <f>IF(ライフイベント表!AR14="","",ライフイベント表!AR14)</f>
        <v/>
      </c>
      <c r="AP7" s="196" t="str">
        <f>IF(ライフイベント表!AS14="","",ライフイベント表!AS14)</f>
        <v/>
      </c>
      <c r="AQ7" s="196" t="str">
        <f>IF(ライフイベント表!AT14="","",ライフイベント表!AT14)</f>
        <v/>
      </c>
      <c r="AR7" s="196" t="str">
        <f>IF(ライフイベント表!AU14="","",ライフイベント表!AU14)</f>
        <v/>
      </c>
      <c r="AS7" s="196" t="str">
        <f>IF(ライフイベント表!AV14="","",ライフイベント表!AV14)</f>
        <v/>
      </c>
      <c r="AT7" s="196" t="str">
        <f>IF(ライフイベント表!AW14="","",ライフイベント表!AW14)</f>
        <v/>
      </c>
      <c r="AU7" s="196" t="str">
        <f>IF(ライフイベント表!AX14="","",ライフイベント表!AX14)</f>
        <v/>
      </c>
      <c r="AV7" s="196" t="str">
        <f>IF(ライフイベント表!AY14="","",ライフイベント表!AY14)</f>
        <v/>
      </c>
      <c r="AW7" s="196" t="str">
        <f>IF(ライフイベント表!AZ14="","",ライフイベント表!AZ14)</f>
        <v/>
      </c>
      <c r="AX7" s="196" t="str">
        <f>IF(ライフイベント表!BA14="","",ライフイベント表!BA14)</f>
        <v/>
      </c>
      <c r="AY7" s="196" t="str">
        <f>IF(ライフイベント表!BB14="","",ライフイベント表!BB14)</f>
        <v/>
      </c>
      <c r="AZ7" s="196" t="str">
        <f>IF(ライフイベント表!BC14="","",ライフイベント表!BC14)</f>
        <v/>
      </c>
      <c r="BA7" s="196" t="str">
        <f>IF(ライフイベント表!BD14="","",ライフイベント表!BD14)</f>
        <v/>
      </c>
      <c r="BB7" s="196" t="str">
        <f>IF(ライフイベント表!BE14="","",ライフイベント表!BE14)</f>
        <v/>
      </c>
      <c r="BC7" s="196" t="str">
        <f>IF(ライフイベント表!BF14="","",ライフイベント表!BF14)</f>
        <v/>
      </c>
      <c r="BD7" s="196" t="str">
        <f>IF(ライフイベント表!BG14="","",ライフイベント表!BG14)</f>
        <v/>
      </c>
      <c r="BE7" s="196" t="str">
        <f>IF(ライフイベント表!BH14="","",ライフイベント表!BH14)</f>
        <v/>
      </c>
      <c r="BF7" s="196" t="str">
        <f>IF(ライフイベント表!BI14="","",ライフイベント表!BI14)</f>
        <v/>
      </c>
      <c r="BG7" s="196" t="str">
        <f>IF(ライフイベント表!BJ14="","",ライフイベント表!BJ14)</f>
        <v/>
      </c>
      <c r="BH7" s="196" t="str">
        <f>IF(ライフイベント表!BK14="","",ライフイベント表!BK14)</f>
        <v/>
      </c>
      <c r="BI7" s="196" t="str">
        <f>IF(ライフイベント表!BL14="","",ライフイベント表!BL14)</f>
        <v/>
      </c>
      <c r="BJ7" s="196" t="str">
        <f>IF(ライフイベント表!BM14="","",ライフイベント表!BM14)</f>
        <v/>
      </c>
      <c r="BK7" s="196" t="str">
        <f>IF(ライフイベント表!BN14="","",ライフイベント表!BN14)</f>
        <v/>
      </c>
      <c r="BL7" s="196" t="str">
        <f>IF(ライフイベント表!BO14="","",ライフイベント表!BO14)</f>
        <v/>
      </c>
      <c r="BM7" s="196" t="str">
        <f>IF(ライフイベント表!BP14="","",ライフイベント表!BP14)</f>
        <v/>
      </c>
      <c r="BN7" s="196" t="str">
        <f>IF(ライフイベント表!BQ14="","",ライフイベント表!BQ14)</f>
        <v/>
      </c>
      <c r="BO7" s="196" t="str">
        <f>IF(ライフイベント表!BR14="","",ライフイベント表!BR14)</f>
        <v/>
      </c>
      <c r="BP7" s="196" t="str">
        <f>IF(ライフイベント表!BS14="","",ライフイベント表!BS14)</f>
        <v/>
      </c>
      <c r="BQ7" s="196" t="str">
        <f>IF(ライフイベント表!BT14="","",ライフイベント表!BT14)</f>
        <v/>
      </c>
      <c r="BR7" s="196" t="str">
        <f>IF(ライフイベント表!BU14="","",ライフイベント表!BU14)</f>
        <v/>
      </c>
      <c r="BS7" s="196" t="str">
        <f>IF(ライフイベント表!BV14="","",ライフイベント表!BV14)</f>
        <v/>
      </c>
      <c r="BT7" s="196" t="str">
        <f>IF(ライフイベント表!BW14="","",ライフイベント表!BW14)</f>
        <v/>
      </c>
      <c r="BU7" s="196" t="str">
        <f>IF(ライフイベント表!BX14="","",ライフイベント表!BX14)</f>
        <v/>
      </c>
      <c r="BV7" s="196" t="str">
        <f>IF(ライフイベント表!BY14="","",ライフイベント表!BY14)</f>
        <v/>
      </c>
      <c r="BW7" s="196" t="str">
        <f>IF(ライフイベント表!BZ14="","",ライフイベント表!BZ14)</f>
        <v/>
      </c>
    </row>
    <row r="8" spans="1:75" ht="13.5" hidden="1" thickBot="1">
      <c r="A8" s="547" t="str">
        <f>IF(基本情報!B12="","",基本情報!B12)</f>
        <v>あきら</v>
      </c>
      <c r="B8" s="578"/>
      <c r="C8" s="189" t="s">
        <v>75</v>
      </c>
      <c r="D8" s="199">
        <f>CF表!H8</f>
        <v>0</v>
      </c>
      <c r="E8" s="199">
        <f>CF表!I8</f>
        <v>1</v>
      </c>
      <c r="F8" s="199">
        <f>CF表!J8</f>
        <v>2</v>
      </c>
      <c r="G8" s="199">
        <f>CF表!K8</f>
        <v>3</v>
      </c>
      <c r="H8" s="199">
        <f>CF表!L8</f>
        <v>4</v>
      </c>
      <c r="I8" s="199">
        <f>CF表!M8</f>
        <v>5</v>
      </c>
      <c r="J8" s="199">
        <f>CF表!N8</f>
        <v>6</v>
      </c>
      <c r="K8" s="199">
        <f>CF表!O8</f>
        <v>7</v>
      </c>
      <c r="L8" s="199">
        <f>CF表!P8</f>
        <v>8</v>
      </c>
      <c r="M8" s="199">
        <f>CF表!Q8</f>
        <v>9</v>
      </c>
      <c r="N8" s="199">
        <f>CF表!R8</f>
        <v>10</v>
      </c>
      <c r="O8" s="199">
        <f>CF表!S8</f>
        <v>11</v>
      </c>
      <c r="P8" s="199">
        <f>CF表!T8</f>
        <v>12</v>
      </c>
      <c r="Q8" s="199">
        <f>CF表!U8</f>
        <v>13</v>
      </c>
      <c r="R8" s="199">
        <f>CF表!V8</f>
        <v>14</v>
      </c>
      <c r="S8" s="199">
        <f>CF表!W8</f>
        <v>15</v>
      </c>
      <c r="T8" s="199">
        <f>CF表!X8</f>
        <v>16</v>
      </c>
      <c r="U8" s="199">
        <f>CF表!Y8</f>
        <v>17</v>
      </c>
      <c r="V8" s="199">
        <f>CF表!Z8</f>
        <v>18</v>
      </c>
      <c r="W8" s="199">
        <f>CF表!AA8</f>
        <v>19</v>
      </c>
      <c r="X8" s="199">
        <f>CF表!AB8</f>
        <v>20</v>
      </c>
      <c r="Y8" s="199">
        <f>CF表!AC8</f>
        <v>21</v>
      </c>
      <c r="Z8" s="199">
        <f>CF表!AD8</f>
        <v>22</v>
      </c>
      <c r="AA8" s="199">
        <f>CF表!AE8</f>
        <v>23</v>
      </c>
      <c r="AB8" s="199">
        <f>CF表!AF8</f>
        <v>24</v>
      </c>
      <c r="AC8" s="199">
        <f>CF表!AG8</f>
        <v>25</v>
      </c>
      <c r="AD8" s="199">
        <f>CF表!AH8</f>
        <v>26</v>
      </c>
      <c r="AE8" s="199">
        <f>CF表!AI8</f>
        <v>27</v>
      </c>
      <c r="AF8" s="199">
        <f>CF表!AJ8</f>
        <v>28</v>
      </c>
      <c r="AG8" s="199">
        <f>CF表!AK8</f>
        <v>29</v>
      </c>
      <c r="AH8" s="199">
        <f>CF表!AL8</f>
        <v>30</v>
      </c>
      <c r="AI8" s="199">
        <f>CF表!AM8</f>
        <v>31</v>
      </c>
      <c r="AJ8" s="199">
        <f>CF表!AN8</f>
        <v>32</v>
      </c>
      <c r="AK8" s="199">
        <f>CF表!AO8</f>
        <v>33</v>
      </c>
      <c r="AL8" s="199">
        <f>CF表!AP8</f>
        <v>34</v>
      </c>
      <c r="AM8" s="199">
        <f>CF表!AQ8</f>
        <v>35</v>
      </c>
      <c r="AN8" s="199">
        <f>CF表!AR8</f>
        <v>36</v>
      </c>
      <c r="AO8" s="199">
        <f>CF表!AS8</f>
        <v>37</v>
      </c>
      <c r="AP8" s="199">
        <f>CF表!AT8</f>
        <v>38</v>
      </c>
      <c r="AQ8" s="199">
        <f>CF表!AU8</f>
        <v>39</v>
      </c>
      <c r="AR8" s="199">
        <f>CF表!AV8</f>
        <v>40</v>
      </c>
      <c r="AS8" s="199">
        <f>CF表!AW8</f>
        <v>41</v>
      </c>
      <c r="AT8" s="199">
        <f>CF表!AX8</f>
        <v>42</v>
      </c>
      <c r="AU8" s="199">
        <f>CF表!AY8</f>
        <v>43</v>
      </c>
      <c r="AV8" s="199">
        <f>CF表!AZ8</f>
        <v>44</v>
      </c>
      <c r="AW8" s="199">
        <f>CF表!BA8</f>
        <v>45</v>
      </c>
      <c r="AX8" s="199">
        <f>CF表!BB8</f>
        <v>46</v>
      </c>
      <c r="AY8" s="199">
        <f>CF表!BC8</f>
        <v>47</v>
      </c>
      <c r="AZ8" s="199">
        <f>CF表!BD8</f>
        <v>48</v>
      </c>
      <c r="BA8" s="199">
        <f>CF表!BE8</f>
        <v>49</v>
      </c>
      <c r="BB8" s="199">
        <f>CF表!BF8</f>
        <v>50</v>
      </c>
      <c r="BC8" s="199">
        <f>CF表!BG8</f>
        <v>51</v>
      </c>
      <c r="BD8" s="199">
        <f>CF表!BH8</f>
        <v>52</v>
      </c>
      <c r="BE8" s="199">
        <f>CF表!BI8</f>
        <v>53</v>
      </c>
      <c r="BF8" s="199">
        <f>CF表!BJ8</f>
        <v>54</v>
      </c>
      <c r="BG8" s="199">
        <f>CF表!BK8</f>
        <v>55</v>
      </c>
      <c r="BH8" s="199">
        <f>CF表!BL8</f>
        <v>56</v>
      </c>
      <c r="BI8" s="199">
        <f>CF表!BM8</f>
        <v>57</v>
      </c>
      <c r="BJ8" s="199">
        <f>CF表!BN8</f>
        <v>58</v>
      </c>
      <c r="BK8" s="199">
        <f>CF表!BO8</f>
        <v>59</v>
      </c>
      <c r="BL8" s="199">
        <f>CF表!BP8</f>
        <v>60</v>
      </c>
      <c r="BM8" s="199">
        <f>CF表!BQ8</f>
        <v>61</v>
      </c>
      <c r="BN8" s="199">
        <f>CF表!BR8</f>
        <v>62</v>
      </c>
      <c r="BO8" s="199">
        <f>CF表!BS8</f>
        <v>63</v>
      </c>
      <c r="BP8" s="199">
        <f>CF表!BT8</f>
        <v>64</v>
      </c>
      <c r="BQ8" s="199">
        <f>CF表!BU8</f>
        <v>65</v>
      </c>
      <c r="BR8" s="199">
        <f>CF表!BV8</f>
        <v>66</v>
      </c>
      <c r="BS8" s="199">
        <f>CF表!BW8</f>
        <v>67</v>
      </c>
      <c r="BT8" s="199" t="str">
        <f>CF表!BX8</f>
        <v/>
      </c>
      <c r="BU8" s="199" t="str">
        <f>CF表!BY8</f>
        <v/>
      </c>
      <c r="BV8" s="199" t="str">
        <f>CF表!BZ8</f>
        <v/>
      </c>
      <c r="BW8" s="199" t="str">
        <f>CF表!CA8</f>
        <v/>
      </c>
    </row>
    <row r="9" spans="1:75" ht="13.5" hidden="1" thickBot="1">
      <c r="A9" s="579"/>
      <c r="B9" s="580"/>
      <c r="C9" s="195" t="s">
        <v>206</v>
      </c>
      <c r="D9" s="200" t="str">
        <f>IF(ライフイベント表!G3="","",ライフイベント表!G3)</f>
        <v/>
      </c>
      <c r="E9" s="200" t="str">
        <f>IF(ライフイベント表!H3="","",ライフイベント表!H3)</f>
        <v/>
      </c>
      <c r="F9" s="200" t="str">
        <f>IF(ライフイベント表!I3="","",ライフイベント表!I3)</f>
        <v/>
      </c>
      <c r="G9" s="200" t="str">
        <f>IF(ライフイベント表!J3="","",ライフイベント表!J3)</f>
        <v/>
      </c>
      <c r="H9" s="200" t="str">
        <f>IF(ライフイベント表!K3="","",ライフイベント表!K3)</f>
        <v/>
      </c>
      <c r="I9" s="200" t="str">
        <f>IF(ライフイベント表!L3="","",ライフイベント表!L3)</f>
        <v/>
      </c>
      <c r="J9" s="200" t="str">
        <f>IF(ライフイベント表!M3="","",ライフイベント表!M3)</f>
        <v/>
      </c>
      <c r="K9" s="200" t="str">
        <f>IF(ライフイベント表!N3="","",ライフイベント表!N3)</f>
        <v/>
      </c>
      <c r="L9" s="200" t="str">
        <f>IF(ライフイベント表!O3="","",ライフイベント表!O3)</f>
        <v/>
      </c>
      <c r="M9" s="200" t="str">
        <f>IF(ライフイベント表!P3="","",ライフイベント表!P3)</f>
        <v/>
      </c>
      <c r="N9" s="200" t="str">
        <f>IF(ライフイベント表!Q3="","",ライフイベント表!Q3)</f>
        <v/>
      </c>
      <c r="O9" s="200" t="str">
        <f>IF(ライフイベント表!R3="","",ライフイベント表!R3)</f>
        <v/>
      </c>
      <c r="P9" s="200" t="str">
        <f>IF(ライフイベント表!S3="","",ライフイベント表!S3)</f>
        <v/>
      </c>
      <c r="Q9" s="200" t="str">
        <f>IF(ライフイベント表!T3="","",ライフイベント表!T3)</f>
        <v/>
      </c>
      <c r="R9" s="200" t="str">
        <f>IF(ライフイベント表!U3="","",ライフイベント表!U3)</f>
        <v/>
      </c>
      <c r="S9" s="200" t="str">
        <f>IF(ライフイベント表!V3="","",ライフイベント表!V3)</f>
        <v/>
      </c>
      <c r="T9" s="200" t="str">
        <f>IF(ライフイベント表!W3="","",ライフイベント表!W3)</f>
        <v/>
      </c>
      <c r="U9" s="200" t="str">
        <f>IF(ライフイベント表!X3="","",ライフイベント表!X3)</f>
        <v/>
      </c>
      <c r="V9" s="200" t="str">
        <f>IF(ライフイベント表!Y3="","",ライフイベント表!Y3)</f>
        <v/>
      </c>
      <c r="W9" s="200" t="str">
        <f>IF(ライフイベント表!Z3="","",ライフイベント表!Z3)</f>
        <v/>
      </c>
      <c r="X9" s="200" t="str">
        <f>IF(ライフイベント表!AA3="","",ライフイベント表!AA3)</f>
        <v/>
      </c>
      <c r="Y9" s="200" t="str">
        <f>IF(ライフイベント表!AB3="","",ライフイベント表!AB3)</f>
        <v/>
      </c>
      <c r="Z9" s="200" t="str">
        <f>IF(ライフイベント表!AC3="","",ライフイベント表!AC3)</f>
        <v/>
      </c>
      <c r="AA9" s="200" t="str">
        <f>IF(ライフイベント表!AD3="","",ライフイベント表!AD3)</f>
        <v/>
      </c>
      <c r="AB9" s="200" t="str">
        <f>IF(ライフイベント表!AE3="","",ライフイベント表!AE3)</f>
        <v/>
      </c>
      <c r="AC9" s="200" t="str">
        <f>IF(ライフイベント表!AF3="","",ライフイベント表!AF3)</f>
        <v/>
      </c>
      <c r="AD9" s="200" t="str">
        <f>IF(ライフイベント表!AG3="","",ライフイベント表!AG3)</f>
        <v/>
      </c>
      <c r="AE9" s="200" t="str">
        <f>IF(ライフイベント表!AH3="","",ライフイベント表!AH3)</f>
        <v/>
      </c>
      <c r="AF9" s="200" t="str">
        <f>IF(ライフイベント表!AI3="","",ライフイベント表!AI3)</f>
        <v/>
      </c>
      <c r="AG9" s="200" t="str">
        <f>IF(ライフイベント表!AJ3="","",ライフイベント表!AJ3)</f>
        <v/>
      </c>
      <c r="AH9" s="200" t="str">
        <f>IF(ライフイベント表!AK3="","",ライフイベント表!AK3)</f>
        <v/>
      </c>
      <c r="AI9" s="200" t="str">
        <f>IF(ライフイベント表!AL3="","",ライフイベント表!AL3)</f>
        <v/>
      </c>
      <c r="AJ9" s="200" t="str">
        <f>IF(ライフイベント表!AM3="","",ライフイベント表!AM3)</f>
        <v/>
      </c>
      <c r="AK9" s="200" t="str">
        <f>IF(ライフイベント表!AN3="","",ライフイベント表!AN3)</f>
        <v/>
      </c>
      <c r="AL9" s="200" t="str">
        <f>IF(ライフイベント表!AO3="","",ライフイベント表!AO3)</f>
        <v/>
      </c>
      <c r="AM9" s="200" t="str">
        <f>IF(ライフイベント表!AP3="","",ライフイベント表!AP3)</f>
        <v/>
      </c>
      <c r="AN9" s="200" t="str">
        <f>IF(ライフイベント表!AQ3="","",ライフイベント表!AQ3)</f>
        <v/>
      </c>
      <c r="AO9" s="200" t="str">
        <f>IF(ライフイベント表!AR3="","",ライフイベント表!AR3)</f>
        <v/>
      </c>
      <c r="AP9" s="200" t="str">
        <f>IF(ライフイベント表!AS3="","",ライフイベント表!AS3)</f>
        <v/>
      </c>
      <c r="AQ9" s="200" t="str">
        <f>IF(ライフイベント表!AT3="","",ライフイベント表!AT3)</f>
        <v/>
      </c>
      <c r="AR9" s="200" t="str">
        <f>IF(ライフイベント表!AU3="","",ライフイベント表!AU3)</f>
        <v/>
      </c>
      <c r="AS9" s="200" t="str">
        <f>IF(ライフイベント表!AV3="","",ライフイベント表!AV3)</f>
        <v/>
      </c>
      <c r="AT9" s="200" t="str">
        <f>IF(ライフイベント表!AW3="","",ライフイベント表!AW3)</f>
        <v/>
      </c>
      <c r="AU9" s="200" t="str">
        <f>IF(ライフイベント表!AX3="","",ライフイベント表!AX3)</f>
        <v/>
      </c>
      <c r="AV9" s="200" t="str">
        <f>IF(ライフイベント表!AY3="","",ライフイベント表!AY3)</f>
        <v/>
      </c>
      <c r="AW9" s="200" t="str">
        <f>IF(ライフイベント表!AZ3="","",ライフイベント表!AZ3)</f>
        <v/>
      </c>
      <c r="AX9" s="200" t="str">
        <f>IF(ライフイベント表!BA3="","",ライフイベント表!BA3)</f>
        <v/>
      </c>
      <c r="AY9" s="200" t="str">
        <f>IF(ライフイベント表!BB3="","",ライフイベント表!BB3)</f>
        <v/>
      </c>
      <c r="AZ9" s="200" t="str">
        <f>IF(ライフイベント表!BC3="","",ライフイベント表!BC3)</f>
        <v/>
      </c>
      <c r="BA9" s="200" t="str">
        <f>IF(ライフイベント表!BD3="","",ライフイベント表!BD3)</f>
        <v/>
      </c>
      <c r="BB9" s="200" t="str">
        <f>IF(ライフイベント表!BE3="","",ライフイベント表!BE3)</f>
        <v/>
      </c>
      <c r="BC9" s="200" t="str">
        <f>IF(ライフイベント表!BF3="","",ライフイベント表!BF3)</f>
        <v/>
      </c>
      <c r="BD9" s="200" t="str">
        <f>IF(ライフイベント表!BG3="","",ライフイベント表!BG3)</f>
        <v/>
      </c>
      <c r="BE9" s="200" t="str">
        <f>IF(ライフイベント表!BH3="","",ライフイベント表!BH3)</f>
        <v/>
      </c>
      <c r="BF9" s="200" t="str">
        <f>IF(ライフイベント表!BI3="","",ライフイベント表!BI3)</f>
        <v/>
      </c>
      <c r="BG9" s="200" t="str">
        <f>IF(ライフイベント表!BJ3="","",ライフイベント表!BJ3)</f>
        <v/>
      </c>
      <c r="BH9" s="200" t="str">
        <f>IF(ライフイベント表!BK3="","",ライフイベント表!BK3)</f>
        <v/>
      </c>
      <c r="BI9" s="200" t="str">
        <f>IF(ライフイベント表!BL3="","",ライフイベント表!BL3)</f>
        <v/>
      </c>
      <c r="BJ9" s="200" t="str">
        <f>IF(ライフイベント表!BM3="","",ライフイベント表!BM3)</f>
        <v/>
      </c>
      <c r="BK9" s="200" t="str">
        <f>IF(ライフイベント表!BN3="","",ライフイベント表!BN3)</f>
        <v/>
      </c>
      <c r="BL9" s="200" t="str">
        <f>IF(ライフイベント表!BO3="","",ライフイベント表!BO3)</f>
        <v/>
      </c>
      <c r="BM9" s="200" t="str">
        <f>IF(ライフイベント表!BP3="","",ライフイベント表!BP3)</f>
        <v/>
      </c>
      <c r="BN9" s="200" t="str">
        <f>IF(ライフイベント表!BQ3="","",ライフイベント表!BQ3)</f>
        <v/>
      </c>
      <c r="BO9" s="200" t="str">
        <f>IF(ライフイベント表!BR3="","",ライフイベント表!BR3)</f>
        <v/>
      </c>
      <c r="BP9" s="200" t="str">
        <f>IF(ライフイベント表!BS3="","",ライフイベント表!BS3)</f>
        <v/>
      </c>
      <c r="BQ9" s="200" t="str">
        <f>IF(ライフイベント表!BT3="","",ライフイベント表!BT3)</f>
        <v/>
      </c>
      <c r="BR9" s="200" t="str">
        <f>IF(ライフイベント表!BU3="","",ライフイベント表!BU3)</f>
        <v/>
      </c>
      <c r="BS9" s="200" t="str">
        <f>IF(ライフイベント表!BV3="","",ライフイベント表!BV3)</f>
        <v/>
      </c>
      <c r="BT9" s="200" t="str">
        <f>IF(ライフイベント表!BW3="","",ライフイベント表!BW3)</f>
        <v/>
      </c>
      <c r="BU9" s="200" t="str">
        <f>IF(ライフイベント表!BX3="","",ライフイベント表!BX3)</f>
        <v/>
      </c>
      <c r="BV9" s="200" t="str">
        <f>IF(ライフイベント表!BY3="","",ライフイベント表!BY3)</f>
        <v/>
      </c>
      <c r="BW9" s="200" t="str">
        <f>IF(ライフイベント表!BZ3="","",ライフイベント表!BZ3)</f>
        <v/>
      </c>
    </row>
    <row r="10" spans="1:75" ht="13.5" hidden="1" thickBot="1">
      <c r="A10" s="548" t="str">
        <f>IF(基本情報!B13="","",基本情報!B13)</f>
        <v/>
      </c>
      <c r="B10" s="571"/>
      <c r="C10" s="189" t="s">
        <v>75</v>
      </c>
      <c r="D10" s="94" t="str">
        <f>CF表!H9</f>
        <v/>
      </c>
      <c r="E10" s="94" t="str">
        <f>CF表!I9</f>
        <v/>
      </c>
      <c r="F10" s="94" t="str">
        <f>CF表!J9</f>
        <v/>
      </c>
      <c r="G10" s="94" t="str">
        <f>CF表!K9</f>
        <v/>
      </c>
      <c r="H10" s="94" t="str">
        <f>CF表!L9</f>
        <v/>
      </c>
      <c r="I10" s="94" t="str">
        <f>CF表!M9</f>
        <v/>
      </c>
      <c r="J10" s="94" t="str">
        <f>CF表!N9</f>
        <v/>
      </c>
      <c r="K10" s="94" t="str">
        <f>CF表!O9</f>
        <v/>
      </c>
      <c r="L10" s="94" t="str">
        <f>CF表!P9</f>
        <v/>
      </c>
      <c r="M10" s="94" t="str">
        <f>CF表!Q9</f>
        <v/>
      </c>
      <c r="N10" s="94" t="str">
        <f>CF表!R9</f>
        <v/>
      </c>
      <c r="O10" s="94" t="str">
        <f>CF表!S9</f>
        <v/>
      </c>
      <c r="P10" s="94" t="str">
        <f>CF表!T9</f>
        <v/>
      </c>
      <c r="Q10" s="94" t="str">
        <f>CF表!U9</f>
        <v/>
      </c>
      <c r="R10" s="94" t="str">
        <f>CF表!V9</f>
        <v/>
      </c>
      <c r="S10" s="94" t="str">
        <f>CF表!W9</f>
        <v/>
      </c>
      <c r="T10" s="94" t="str">
        <f>CF表!X9</f>
        <v/>
      </c>
      <c r="U10" s="94" t="str">
        <f>CF表!Y9</f>
        <v/>
      </c>
      <c r="V10" s="94" t="str">
        <f>CF表!Z9</f>
        <v/>
      </c>
      <c r="W10" s="94" t="str">
        <f>CF表!AA9</f>
        <v/>
      </c>
      <c r="X10" s="94" t="str">
        <f>CF表!AB9</f>
        <v/>
      </c>
      <c r="Y10" s="94" t="str">
        <f>CF表!AC9</f>
        <v/>
      </c>
      <c r="Z10" s="94" t="str">
        <f>CF表!AD9</f>
        <v/>
      </c>
      <c r="AA10" s="94" t="str">
        <f>CF表!AE9</f>
        <v/>
      </c>
      <c r="AB10" s="94" t="str">
        <f>CF表!AF9</f>
        <v/>
      </c>
      <c r="AC10" s="94" t="str">
        <f>CF表!AG9</f>
        <v/>
      </c>
      <c r="AD10" s="94" t="str">
        <f>CF表!AH9</f>
        <v/>
      </c>
      <c r="AE10" s="94" t="str">
        <f>CF表!AI9</f>
        <v/>
      </c>
      <c r="AF10" s="94" t="str">
        <f>CF表!AJ9</f>
        <v/>
      </c>
      <c r="AG10" s="94" t="str">
        <f>CF表!AK9</f>
        <v/>
      </c>
      <c r="AH10" s="94" t="str">
        <f>CF表!AL9</f>
        <v/>
      </c>
      <c r="AI10" s="94" t="str">
        <f>CF表!AM9</f>
        <v/>
      </c>
      <c r="AJ10" s="94" t="str">
        <f>CF表!AN9</f>
        <v/>
      </c>
      <c r="AK10" s="94" t="str">
        <f>CF表!AO9</f>
        <v/>
      </c>
      <c r="AL10" s="94" t="str">
        <f>CF表!AP9</f>
        <v/>
      </c>
      <c r="AM10" s="94" t="str">
        <f>CF表!AQ9</f>
        <v/>
      </c>
      <c r="AN10" s="94" t="str">
        <f>CF表!AR9</f>
        <v/>
      </c>
      <c r="AO10" s="94" t="str">
        <f>CF表!AS9</f>
        <v/>
      </c>
      <c r="AP10" s="94" t="str">
        <f>CF表!AT9</f>
        <v/>
      </c>
      <c r="AQ10" s="94" t="str">
        <f>CF表!AU9</f>
        <v/>
      </c>
      <c r="AR10" s="94" t="str">
        <f>CF表!AV9</f>
        <v/>
      </c>
      <c r="AS10" s="94" t="str">
        <f>CF表!AW9</f>
        <v/>
      </c>
      <c r="AT10" s="94" t="str">
        <f>CF表!AX9</f>
        <v/>
      </c>
      <c r="AU10" s="94" t="str">
        <f>CF表!AY9</f>
        <v/>
      </c>
      <c r="AV10" s="94" t="str">
        <f>CF表!AZ9</f>
        <v/>
      </c>
      <c r="AW10" s="94" t="str">
        <f>CF表!BA9</f>
        <v/>
      </c>
      <c r="AX10" s="94" t="str">
        <f>CF表!BB9</f>
        <v/>
      </c>
      <c r="AY10" s="94" t="str">
        <f>CF表!BC9</f>
        <v/>
      </c>
      <c r="AZ10" s="94" t="str">
        <f>CF表!BD9</f>
        <v/>
      </c>
      <c r="BA10" s="94" t="str">
        <f>CF表!BE9</f>
        <v/>
      </c>
      <c r="BB10" s="94" t="str">
        <f>CF表!BF9</f>
        <v/>
      </c>
      <c r="BC10" s="94" t="str">
        <f>CF表!BG9</f>
        <v/>
      </c>
      <c r="BD10" s="94" t="str">
        <f>CF表!BH9</f>
        <v/>
      </c>
      <c r="BE10" s="94" t="str">
        <f>CF表!BI9</f>
        <v/>
      </c>
      <c r="BF10" s="94" t="str">
        <f>CF表!BJ9</f>
        <v/>
      </c>
      <c r="BG10" s="94" t="str">
        <f>CF表!BK9</f>
        <v/>
      </c>
      <c r="BH10" s="94" t="str">
        <f>CF表!BL9</f>
        <v/>
      </c>
      <c r="BI10" s="94" t="str">
        <f>CF表!BM9</f>
        <v/>
      </c>
      <c r="BJ10" s="94" t="str">
        <f>CF表!BN9</f>
        <v/>
      </c>
      <c r="BK10" s="94" t="str">
        <f>CF表!BO9</f>
        <v/>
      </c>
      <c r="BL10" s="94" t="str">
        <f>CF表!BP9</f>
        <v/>
      </c>
      <c r="BM10" s="94" t="str">
        <f>CF表!BQ9</f>
        <v/>
      </c>
      <c r="BN10" s="94" t="str">
        <f>CF表!BR9</f>
        <v/>
      </c>
      <c r="BO10" s="94" t="str">
        <f>CF表!BS9</f>
        <v/>
      </c>
      <c r="BP10" s="94" t="str">
        <f>CF表!BT9</f>
        <v/>
      </c>
      <c r="BQ10" s="94" t="str">
        <f>CF表!BU9</f>
        <v/>
      </c>
      <c r="BR10" s="94" t="str">
        <f>CF表!BV9</f>
        <v/>
      </c>
      <c r="BS10" s="94" t="str">
        <f>CF表!BW9</f>
        <v/>
      </c>
      <c r="BT10" s="94" t="str">
        <f>CF表!BX9</f>
        <v/>
      </c>
      <c r="BU10" s="94" t="str">
        <f>CF表!BY9</f>
        <v/>
      </c>
      <c r="BV10" s="94" t="str">
        <f>CF表!BZ9</f>
        <v/>
      </c>
      <c r="BW10" s="94" t="str">
        <f>CF表!CA9</f>
        <v/>
      </c>
    </row>
    <row r="11" spans="1:75" ht="13.5" hidden="1" thickBot="1">
      <c r="A11" s="541"/>
      <c r="B11" s="572"/>
      <c r="C11" s="195" t="s">
        <v>206</v>
      </c>
      <c r="D11" s="196" t="str">
        <f>IF(ライフイベント表!G7="","",ライフイベント表!G7)</f>
        <v>住宅取得</v>
      </c>
      <c r="E11" s="196" t="str">
        <f>IF(ライフイベント表!H7="","",ライフイベント表!H7)</f>
        <v/>
      </c>
      <c r="F11" s="196" t="str">
        <f>IF(ライフイベント表!I7="","",ライフイベント表!I7)</f>
        <v/>
      </c>
      <c r="G11" s="196"/>
      <c r="H11" s="196" t="str">
        <f>IF(ライフイベント表!K7="","",ライフイベント表!K7)</f>
        <v/>
      </c>
      <c r="I11" s="196" t="str">
        <f>IF(ライフイベント表!L7="","",ライフイベント表!L7)</f>
        <v/>
      </c>
      <c r="J11" s="196" t="str">
        <f>IF(ライフイベント表!M7="","",ライフイベント表!M7)</f>
        <v/>
      </c>
      <c r="K11" s="196" t="str">
        <f>IF(ライフイベント表!N7="","",ライフイベント表!N7)</f>
        <v/>
      </c>
      <c r="L11" s="196" t="str">
        <f>IF(ライフイベント表!O7="","",ライフイベント表!O7)</f>
        <v/>
      </c>
      <c r="M11" s="196" t="str">
        <f>IF(ライフイベント表!P7="","",ライフイベント表!P7)</f>
        <v/>
      </c>
      <c r="N11" s="196" t="str">
        <f>IF(ライフイベント表!Q7="","",ライフイベント表!Q7)</f>
        <v/>
      </c>
      <c r="O11" s="196" t="str">
        <f>IF(ライフイベント表!R7="","",ライフイベント表!R7)</f>
        <v/>
      </c>
      <c r="P11" s="196" t="str">
        <f>IF(ライフイベント表!S7="","",ライフイベント表!S7)</f>
        <v/>
      </c>
      <c r="Q11" s="196" t="str">
        <f>IF(ライフイベント表!T7="","",ライフイベント表!T7)</f>
        <v/>
      </c>
      <c r="R11" s="196" t="str">
        <f>IF(ライフイベント表!U7="","",ライフイベント表!U7)</f>
        <v/>
      </c>
      <c r="S11" s="196" t="str">
        <f>IF(ライフイベント表!V7="","",ライフイベント表!V7)</f>
        <v/>
      </c>
      <c r="T11" s="196" t="str">
        <f>IF(ライフイベント表!W7="","",ライフイベント表!W7)</f>
        <v/>
      </c>
      <c r="U11" s="196" t="str">
        <f>IF(ライフイベント表!X7="","",ライフイベント表!X7)</f>
        <v/>
      </c>
      <c r="V11" s="196" t="str">
        <f>IF(ライフイベント表!Y7="","",ライフイベント表!Y7)</f>
        <v/>
      </c>
      <c r="W11" s="196" t="str">
        <f>IF(ライフイベント表!Z7="","",ライフイベント表!Z7)</f>
        <v/>
      </c>
      <c r="X11" s="196" t="str">
        <f>IF(ライフイベント表!AA7="","",ライフイベント表!AA7)</f>
        <v/>
      </c>
      <c r="Y11" s="196" t="str">
        <f>IF(ライフイベント表!AB7="","",ライフイベント表!AB7)</f>
        <v/>
      </c>
      <c r="Z11" s="196" t="str">
        <f>IF(ライフイベント表!AC7="","",ライフイベント表!AC7)</f>
        <v/>
      </c>
      <c r="AA11" s="196" t="str">
        <f>IF(ライフイベント表!AD7="","",ライフイベント表!AD7)</f>
        <v/>
      </c>
      <c r="AB11" s="196" t="str">
        <f>IF(ライフイベント表!AE7="","",ライフイベント表!AE7)</f>
        <v/>
      </c>
      <c r="AC11" s="196" t="str">
        <f>IF(ライフイベント表!AF7="","",ライフイベント表!AF7)</f>
        <v/>
      </c>
      <c r="AD11" s="196" t="str">
        <f>IF(ライフイベント表!AG7="","",ライフイベント表!AG7)</f>
        <v/>
      </c>
      <c r="AE11" s="196" t="str">
        <f>IF(ライフイベント表!AH7="","",ライフイベント表!AH7)</f>
        <v>定年</v>
      </c>
      <c r="AF11" s="196" t="str">
        <f>IF(ライフイベント表!AI7="","",ライフイベント表!AI7)</f>
        <v/>
      </c>
      <c r="AG11" s="196" t="str">
        <f>IF(ライフイベント表!AJ7="","",ライフイベント表!AJ7)</f>
        <v/>
      </c>
      <c r="AH11" s="196" t="str">
        <f>IF(ライフイベント表!AK7="","",ライフイベント表!AK7)</f>
        <v/>
      </c>
      <c r="AI11" s="196" t="str">
        <f>IF(ライフイベント表!AL7="","",ライフイベント表!AL7)</f>
        <v/>
      </c>
      <c r="AJ11" s="196" t="str">
        <f>IF(ライフイベント表!AM7="","",ライフイベント表!AM7)</f>
        <v>退職</v>
      </c>
      <c r="AK11" s="196" t="str">
        <f>IF(ライフイベント表!AN7="","",ライフイベント表!AN7)</f>
        <v>記念旅行</v>
      </c>
      <c r="AL11" s="196" t="str">
        <f>IF(ライフイベント表!AO7="","",ライフイベント表!AO7)</f>
        <v/>
      </c>
      <c r="AM11" s="196" t="str">
        <f>IF(ライフイベント表!AP7="","",ライフイベント表!AP7)</f>
        <v/>
      </c>
      <c r="AN11" s="196" t="str">
        <f>IF(ライフイベント表!AQ7="","",ライフイベント表!AQ7)</f>
        <v/>
      </c>
      <c r="AO11" s="196" t="str">
        <f>IF(ライフイベント表!AR7="","",ライフイベント表!AR7)</f>
        <v/>
      </c>
      <c r="AP11" s="196" t="str">
        <f>IF(ライフイベント表!AS7="","",ライフイベント表!AS7)</f>
        <v/>
      </c>
      <c r="AQ11" s="196" t="str">
        <f>IF(ライフイベント表!AT7="","",ライフイベント表!AT7)</f>
        <v/>
      </c>
      <c r="AR11" s="196" t="str">
        <f>IF(ライフイベント表!AU7="","",ライフイベント表!AU7)</f>
        <v/>
      </c>
      <c r="AS11" s="196" t="str">
        <f>IF(ライフイベント表!AV7="","",ライフイベント表!AV7)</f>
        <v/>
      </c>
      <c r="AT11" s="196" t="str">
        <f>IF(ライフイベント表!AW7="","",ライフイベント表!AW7)</f>
        <v/>
      </c>
      <c r="AU11" s="196" t="str">
        <f>IF(ライフイベント表!AX7="","",ライフイベント表!AX7)</f>
        <v/>
      </c>
      <c r="AV11" s="196" t="str">
        <f>IF(ライフイベント表!AY7="","",ライフイベント表!AY7)</f>
        <v/>
      </c>
      <c r="AW11" s="196" t="str">
        <f>IF(ライフイベント表!AZ7="","",ライフイベント表!AZ7)</f>
        <v/>
      </c>
      <c r="AX11" s="196" t="str">
        <f>IF(ライフイベント表!BA7="","",ライフイベント表!BA7)</f>
        <v/>
      </c>
      <c r="AY11" s="196" t="str">
        <f>IF(ライフイベント表!BB7="","",ライフイベント表!BB7)</f>
        <v/>
      </c>
      <c r="AZ11" s="196" t="str">
        <f>IF(ライフイベント表!BC7="","",ライフイベント表!BC7)</f>
        <v/>
      </c>
      <c r="BA11" s="196" t="str">
        <f>IF(ライフイベント表!BD7="","",ライフイベント表!BD7)</f>
        <v/>
      </c>
      <c r="BB11" s="196" t="str">
        <f>IF(ライフイベント表!BE7="","",ライフイベント表!BE7)</f>
        <v/>
      </c>
      <c r="BC11" s="196" t="str">
        <f>IF(ライフイベント表!BF7="","",ライフイベント表!BF7)</f>
        <v/>
      </c>
      <c r="BD11" s="196" t="str">
        <f>IF(ライフイベント表!BG7="","",ライフイベント表!BG7)</f>
        <v/>
      </c>
      <c r="BE11" s="196" t="str">
        <f>IF(ライフイベント表!BH7="","",ライフイベント表!BH7)</f>
        <v/>
      </c>
      <c r="BF11" s="196" t="str">
        <f>IF(ライフイベント表!BI7="","",ライフイベント表!BI7)</f>
        <v/>
      </c>
      <c r="BG11" s="196" t="str">
        <f>IF(ライフイベント表!BJ7="","",ライフイベント表!BJ7)</f>
        <v/>
      </c>
      <c r="BH11" s="196" t="str">
        <f>IF(ライフイベント表!BK7="","",ライフイベント表!BK7)</f>
        <v/>
      </c>
      <c r="BI11" s="196" t="str">
        <f>IF(ライフイベント表!BL7="","",ライフイベント表!BL7)</f>
        <v/>
      </c>
      <c r="BJ11" s="196" t="str">
        <f>IF(ライフイベント表!BM7="","",ライフイベント表!BM7)</f>
        <v/>
      </c>
      <c r="BK11" s="196" t="str">
        <f>IF(ライフイベント表!BN7="","",ライフイベント表!BN7)</f>
        <v/>
      </c>
      <c r="BL11" s="196" t="str">
        <f>IF(ライフイベント表!BO7="","",ライフイベント表!BO7)</f>
        <v/>
      </c>
      <c r="BM11" s="196" t="str">
        <f>IF(ライフイベント表!BP7="","",ライフイベント表!BP7)</f>
        <v/>
      </c>
      <c r="BN11" s="196" t="str">
        <f>IF(ライフイベント表!BQ7="","",ライフイベント表!BQ7)</f>
        <v/>
      </c>
      <c r="BO11" s="196" t="str">
        <f>IF(ライフイベント表!BR7="","",ライフイベント表!BR7)</f>
        <v/>
      </c>
      <c r="BP11" s="196" t="str">
        <f>IF(ライフイベント表!BS7="","",ライフイベント表!BS7)</f>
        <v/>
      </c>
      <c r="BQ11" s="196" t="str">
        <f>IF(ライフイベント表!BT7="","",ライフイベント表!BT7)</f>
        <v/>
      </c>
      <c r="BR11" s="196" t="str">
        <f>IF(ライフイベント表!BU7="","",ライフイベント表!BU7)</f>
        <v/>
      </c>
      <c r="BS11" s="196" t="str">
        <f>IF(ライフイベント表!BV7="","",ライフイベント表!BV7)</f>
        <v/>
      </c>
      <c r="BT11" s="196" t="str">
        <f>IF(ライフイベント表!BW7="","",ライフイベント表!BW7)</f>
        <v/>
      </c>
      <c r="BU11" s="196" t="str">
        <f>IF(ライフイベント表!BX7="","",ライフイベント表!BX7)</f>
        <v/>
      </c>
      <c r="BV11" s="196" t="str">
        <f>IF(ライフイベント表!BY7="","",ライフイベント表!BY7)</f>
        <v/>
      </c>
      <c r="BW11" s="196" t="str">
        <f>IF(ライフイベント表!BZ7="","",ライフイベント表!BZ7)</f>
        <v/>
      </c>
    </row>
    <row r="12" spans="1:75" ht="13.5" hidden="1" thickBot="1">
      <c r="A12" s="554" t="str">
        <f>IF(基本情報!B14="","",基本情報!B14)</f>
        <v/>
      </c>
      <c r="B12" s="555"/>
      <c r="C12" s="189" t="s">
        <v>75</v>
      </c>
      <c r="D12" s="201" t="str">
        <f>CF表!H10</f>
        <v/>
      </c>
      <c r="E12" s="201" t="str">
        <f>CF表!I10</f>
        <v/>
      </c>
      <c r="F12" s="201" t="str">
        <f>CF表!J10</f>
        <v/>
      </c>
      <c r="G12" s="201" t="str">
        <f>CF表!K10</f>
        <v/>
      </c>
      <c r="H12" s="201" t="str">
        <f>CF表!L10</f>
        <v/>
      </c>
      <c r="I12" s="201" t="str">
        <f>CF表!M10</f>
        <v/>
      </c>
      <c r="J12" s="201" t="str">
        <f>CF表!N10</f>
        <v/>
      </c>
      <c r="K12" s="201" t="str">
        <f>CF表!O10</f>
        <v/>
      </c>
      <c r="L12" s="201" t="str">
        <f>CF表!P10</f>
        <v/>
      </c>
      <c r="M12" s="201" t="str">
        <f>CF表!Q10</f>
        <v/>
      </c>
      <c r="N12" s="201" t="str">
        <f>CF表!R10</f>
        <v/>
      </c>
      <c r="O12" s="201" t="str">
        <f>CF表!S10</f>
        <v/>
      </c>
      <c r="P12" s="201" t="str">
        <f>CF表!T10</f>
        <v/>
      </c>
      <c r="Q12" s="201" t="str">
        <f>CF表!U10</f>
        <v/>
      </c>
      <c r="R12" s="201" t="str">
        <f>CF表!V10</f>
        <v/>
      </c>
      <c r="S12" s="201" t="str">
        <f>CF表!W10</f>
        <v/>
      </c>
      <c r="T12" s="201" t="str">
        <f>CF表!X10</f>
        <v/>
      </c>
      <c r="U12" s="201" t="str">
        <f>CF表!Y10</f>
        <v/>
      </c>
      <c r="V12" s="201" t="str">
        <f>CF表!Z10</f>
        <v/>
      </c>
      <c r="W12" s="201" t="str">
        <f>CF表!AA10</f>
        <v/>
      </c>
      <c r="X12" s="201" t="str">
        <f>CF表!AB10</f>
        <v/>
      </c>
      <c r="Y12" s="201" t="str">
        <f>CF表!AC10</f>
        <v/>
      </c>
      <c r="Z12" s="201" t="str">
        <f>CF表!AD10</f>
        <v/>
      </c>
      <c r="AA12" s="201" t="str">
        <f>CF表!AE10</f>
        <v/>
      </c>
      <c r="AB12" s="201" t="str">
        <f>CF表!AF10</f>
        <v/>
      </c>
      <c r="AC12" s="201" t="str">
        <f>CF表!AG10</f>
        <v/>
      </c>
      <c r="AD12" s="201" t="str">
        <f>CF表!AH10</f>
        <v/>
      </c>
      <c r="AE12" s="201" t="str">
        <f>CF表!AI10</f>
        <v/>
      </c>
      <c r="AF12" s="201" t="str">
        <f>CF表!AJ10</f>
        <v/>
      </c>
      <c r="AG12" s="201" t="str">
        <f>CF表!AK10</f>
        <v/>
      </c>
      <c r="AH12" s="201" t="str">
        <f>CF表!AL10</f>
        <v/>
      </c>
      <c r="AI12" s="201" t="str">
        <f>CF表!AM10</f>
        <v/>
      </c>
      <c r="AJ12" s="201" t="str">
        <f>CF表!AN10</f>
        <v/>
      </c>
      <c r="AK12" s="201" t="str">
        <f>CF表!AO10</f>
        <v/>
      </c>
      <c r="AL12" s="201" t="str">
        <f>CF表!AP10</f>
        <v/>
      </c>
      <c r="AM12" s="201" t="str">
        <f>CF表!AQ10</f>
        <v/>
      </c>
      <c r="AN12" s="201" t="str">
        <f>CF表!AR10</f>
        <v/>
      </c>
      <c r="AO12" s="201" t="str">
        <f>CF表!AS10</f>
        <v/>
      </c>
      <c r="AP12" s="201" t="str">
        <f>CF表!AT10</f>
        <v/>
      </c>
      <c r="AQ12" s="201" t="str">
        <f>CF表!AU10</f>
        <v/>
      </c>
      <c r="AR12" s="201" t="str">
        <f>CF表!AV10</f>
        <v/>
      </c>
      <c r="AS12" s="201" t="str">
        <f>CF表!AW10</f>
        <v/>
      </c>
      <c r="AT12" s="201" t="str">
        <f>CF表!AX10</f>
        <v/>
      </c>
      <c r="AU12" s="201" t="str">
        <f>CF表!AY10</f>
        <v/>
      </c>
      <c r="AV12" s="201" t="str">
        <f>CF表!AZ10</f>
        <v/>
      </c>
      <c r="AW12" s="201" t="str">
        <f>CF表!BA10</f>
        <v/>
      </c>
      <c r="AX12" s="201" t="str">
        <f>CF表!BB10</f>
        <v/>
      </c>
      <c r="AY12" s="201" t="str">
        <f>CF表!BC10</f>
        <v/>
      </c>
      <c r="AZ12" s="201" t="str">
        <f>CF表!BD10</f>
        <v/>
      </c>
      <c r="BA12" s="201" t="str">
        <f>CF表!BE10</f>
        <v/>
      </c>
      <c r="BB12" s="201" t="str">
        <f>CF表!BF10</f>
        <v/>
      </c>
      <c r="BC12" s="201" t="str">
        <f>CF表!BG10</f>
        <v/>
      </c>
      <c r="BD12" s="201" t="str">
        <f>CF表!BH10</f>
        <v/>
      </c>
      <c r="BE12" s="201" t="str">
        <f>CF表!BI10</f>
        <v/>
      </c>
      <c r="BF12" s="201" t="str">
        <f>CF表!BJ10</f>
        <v/>
      </c>
      <c r="BG12" s="201" t="str">
        <f>CF表!BK10</f>
        <v/>
      </c>
      <c r="BH12" s="201" t="str">
        <f>CF表!BL10</f>
        <v/>
      </c>
      <c r="BI12" s="201" t="str">
        <f>CF表!BM10</f>
        <v/>
      </c>
      <c r="BJ12" s="201" t="str">
        <f>CF表!BN10</f>
        <v/>
      </c>
      <c r="BK12" s="201" t="str">
        <f>CF表!BO10</f>
        <v/>
      </c>
      <c r="BL12" s="201" t="str">
        <f>CF表!BP10</f>
        <v/>
      </c>
      <c r="BM12" s="201" t="str">
        <f>CF表!BQ10</f>
        <v/>
      </c>
      <c r="BN12" s="201" t="str">
        <f>CF表!BR10</f>
        <v/>
      </c>
      <c r="BO12" s="201" t="str">
        <f>CF表!BS10</f>
        <v/>
      </c>
      <c r="BP12" s="201" t="str">
        <f>CF表!BT10</f>
        <v/>
      </c>
      <c r="BQ12" s="201" t="str">
        <f>CF表!BU10</f>
        <v/>
      </c>
      <c r="BR12" s="201" t="str">
        <f>CF表!BV10</f>
        <v/>
      </c>
      <c r="BS12" s="201" t="str">
        <f>CF表!BW10</f>
        <v/>
      </c>
      <c r="BT12" s="201" t="str">
        <f>CF表!BX10</f>
        <v/>
      </c>
      <c r="BU12" s="201" t="str">
        <f>CF表!BY10</f>
        <v/>
      </c>
      <c r="BV12" s="201" t="str">
        <f>CF表!BZ10</f>
        <v/>
      </c>
      <c r="BW12" s="201" t="str">
        <f>CF表!CA10</f>
        <v/>
      </c>
    </row>
    <row r="13" spans="1:75" ht="13.5" hidden="1" thickBot="1">
      <c r="A13" s="558"/>
      <c r="B13" s="559"/>
      <c r="C13" s="197" t="s">
        <v>206</v>
      </c>
      <c r="D13" s="215" t="str">
        <f>IF(ライフイベント表!G11="","",ライフイベント表!G11)</f>
        <v/>
      </c>
      <c r="E13" s="215" t="str">
        <f>IF(ライフイベント表!H11="","",ライフイベント表!H11)</f>
        <v/>
      </c>
      <c r="F13" s="215" t="str">
        <f>IF(ライフイベント表!I11="","",ライフイベント表!I11)</f>
        <v>自動車</v>
      </c>
      <c r="G13" s="215" t="str">
        <f>IF(ライフイベント表!J11="","",ライフイベント表!J11)</f>
        <v/>
      </c>
      <c r="H13" s="215" t="str">
        <f>IF(ライフイベント表!K11="","",ライフイベント表!K11)</f>
        <v/>
      </c>
      <c r="I13" s="215" t="str">
        <f>IF(ライフイベント表!L11="","",ライフイベント表!L11)</f>
        <v/>
      </c>
      <c r="J13" s="215" t="str">
        <f>IF(ライフイベント表!M11="","",ライフイベント表!M11)</f>
        <v/>
      </c>
      <c r="K13" s="215" t="str">
        <f>IF(ライフイベント表!N11="","",ライフイベント表!N11)</f>
        <v/>
      </c>
      <c r="L13" s="215" t="str">
        <f>IF(ライフイベント表!O11="","",ライフイベント表!O11)</f>
        <v/>
      </c>
      <c r="M13" s="215" t="str">
        <f>IF(ライフイベント表!P11="","",ライフイベント表!P11)</f>
        <v/>
      </c>
      <c r="N13" s="215" t="str">
        <f>IF(ライフイベント表!Q11="","",ライフイベント表!Q11)</f>
        <v/>
      </c>
      <c r="O13" s="215" t="str">
        <f>IF(ライフイベント表!R11="","",ライフイベント表!R11)</f>
        <v/>
      </c>
      <c r="P13" s="215" t="str">
        <f>IF(ライフイベント表!S11="","",ライフイベント表!S11)</f>
        <v>自動車</v>
      </c>
      <c r="Q13" s="215" t="str">
        <f>IF(ライフイベント表!T11="","",ライフイベント表!T11)</f>
        <v/>
      </c>
      <c r="R13" s="215" t="str">
        <f>IF(ライフイベント表!U11="","",ライフイベント表!U11)</f>
        <v/>
      </c>
      <c r="S13" s="215" t="str">
        <f>IF(ライフイベント表!V11="","",ライフイベント表!V11)</f>
        <v/>
      </c>
      <c r="T13" s="215" t="str">
        <f>IF(ライフイベント表!W11="","",ライフイベント表!W11)</f>
        <v/>
      </c>
      <c r="U13" s="215" t="str">
        <f>IF(ライフイベント表!X11="","",ライフイベント表!X11)</f>
        <v/>
      </c>
      <c r="V13" s="215" t="str">
        <f>IF(ライフイベント表!Y11="","",ライフイベント表!Y11)</f>
        <v/>
      </c>
      <c r="W13" s="215" t="str">
        <f>IF(ライフイベント表!Z11="","",ライフイベント表!Z11)</f>
        <v/>
      </c>
      <c r="X13" s="215" t="str">
        <f>IF(ライフイベント表!AA11="","",ライフイベント表!AA11)</f>
        <v/>
      </c>
      <c r="Y13" s="215" t="str">
        <f>IF(ライフイベント表!AB11="","",ライフイベント表!AB11)</f>
        <v/>
      </c>
      <c r="Z13" s="215" t="str">
        <f>IF(ライフイベント表!AC11="","",ライフイベント表!AC11)</f>
        <v/>
      </c>
      <c r="AA13" s="215" t="str">
        <f>IF(ライフイベント表!AD11="","",ライフイベント表!AD11)</f>
        <v/>
      </c>
      <c r="AB13" s="215" t="str">
        <f>IF(ライフイベント表!AE11="","",ライフイベント表!AE11)</f>
        <v/>
      </c>
      <c r="AC13" s="215" t="str">
        <f>IF(ライフイベント表!AF11="","",ライフイベント表!AF11)</f>
        <v/>
      </c>
      <c r="AD13" s="215" t="str">
        <f>IF(ライフイベント表!AG11="","",ライフイベント表!AG11)</f>
        <v>自動車</v>
      </c>
      <c r="AE13" s="215" t="str">
        <f>IF(ライフイベント表!AH11="","",ライフイベント表!AH11)</f>
        <v/>
      </c>
      <c r="AF13" s="215" t="str">
        <f>IF(ライフイベント表!AI11="","",ライフイベント表!AI11)</f>
        <v/>
      </c>
      <c r="AG13" s="215" t="str">
        <f>IF(ライフイベント表!AJ11="","",ライフイベント表!AJ11)</f>
        <v/>
      </c>
      <c r="AH13" s="215" t="str">
        <f>IF(ライフイベント表!AK11="","",ライフイベント表!AK11)</f>
        <v/>
      </c>
      <c r="AI13" s="215" t="str">
        <f>IF(ライフイベント表!AL11="","",ライフイベント表!AL11)</f>
        <v/>
      </c>
      <c r="AJ13" s="215" t="str">
        <f>IF(ライフイベント表!AM11="","",ライフイベント表!AM11)</f>
        <v/>
      </c>
      <c r="AK13" s="215" t="str">
        <f>IF(ライフイベント表!AN11="","",ライフイベント表!AN11)</f>
        <v/>
      </c>
      <c r="AL13" s="215" t="str">
        <f>IF(ライフイベント表!AO11="","",ライフイベント表!AO11)</f>
        <v/>
      </c>
      <c r="AM13" s="215" t="str">
        <f>IF(ライフイベント表!AP11="","",ライフイベント表!AP11)</f>
        <v/>
      </c>
      <c r="AN13" s="215" t="str">
        <f>IF(ライフイベント表!AQ11="","",ライフイベント表!AQ11)</f>
        <v/>
      </c>
      <c r="AO13" s="215" t="str">
        <f>IF(ライフイベント表!AR11="","",ライフイベント表!AR11)</f>
        <v/>
      </c>
      <c r="AP13" s="215" t="str">
        <f>IF(ライフイベント表!AS11="","",ライフイベント表!AS11)</f>
        <v/>
      </c>
      <c r="AQ13" s="215" t="str">
        <f>IF(ライフイベント表!AT11="","",ライフイベント表!AT11)</f>
        <v/>
      </c>
      <c r="AR13" s="215" t="str">
        <f>IF(ライフイベント表!AU11="","",ライフイベント表!AU11)</f>
        <v>自動車</v>
      </c>
      <c r="AS13" s="215" t="str">
        <f>IF(ライフイベント表!AV11="","",ライフイベント表!AV11)</f>
        <v/>
      </c>
      <c r="AT13" s="215" t="str">
        <f>IF(ライフイベント表!AW11="","",ライフイベント表!AW11)</f>
        <v/>
      </c>
      <c r="AU13" s="215" t="str">
        <f>IF(ライフイベント表!AX11="","",ライフイベント表!AX11)</f>
        <v/>
      </c>
      <c r="AV13" s="215" t="str">
        <f>IF(ライフイベント表!AY11="","",ライフイベント表!AY11)</f>
        <v/>
      </c>
      <c r="AW13" s="215" t="str">
        <f>IF(ライフイベント表!AZ11="","",ライフイベント表!AZ11)</f>
        <v/>
      </c>
      <c r="AX13" s="215" t="str">
        <f>IF(ライフイベント表!BA11="","",ライフイベント表!BA11)</f>
        <v/>
      </c>
      <c r="AY13" s="215" t="str">
        <f>IF(ライフイベント表!BB11="","",ライフイベント表!BB11)</f>
        <v/>
      </c>
      <c r="AZ13" s="215" t="str">
        <f>IF(ライフイベント表!BC11="","",ライフイベント表!BC11)</f>
        <v/>
      </c>
      <c r="BA13" s="215" t="str">
        <f>IF(ライフイベント表!BD11="","",ライフイベント表!BD11)</f>
        <v/>
      </c>
      <c r="BB13" s="215" t="str">
        <f>IF(ライフイベント表!BE11="","",ライフイベント表!BE11)</f>
        <v/>
      </c>
      <c r="BC13" s="215" t="str">
        <f>IF(ライフイベント表!BF11="","",ライフイベント表!BF11)</f>
        <v/>
      </c>
      <c r="BD13" s="215" t="str">
        <f>IF(ライフイベント表!BG11="","",ライフイベント表!BG11)</f>
        <v/>
      </c>
      <c r="BE13" s="215" t="str">
        <f>IF(ライフイベント表!BH11="","",ライフイベント表!BH11)</f>
        <v/>
      </c>
      <c r="BF13" s="215" t="str">
        <f>IF(ライフイベント表!BI11="","",ライフイベント表!BI11)</f>
        <v/>
      </c>
      <c r="BG13" s="215" t="str">
        <f>IF(ライフイベント表!BJ11="","",ライフイベント表!BJ11)</f>
        <v/>
      </c>
      <c r="BH13" s="215" t="str">
        <f>IF(ライフイベント表!BK11="","",ライフイベント表!BK11)</f>
        <v/>
      </c>
      <c r="BI13" s="215" t="str">
        <f>IF(ライフイベント表!BL11="","",ライフイベント表!BL11)</f>
        <v/>
      </c>
      <c r="BJ13" s="215" t="str">
        <f>IF(ライフイベント表!BM11="","",ライフイベント表!BM11)</f>
        <v/>
      </c>
      <c r="BK13" s="215" t="str">
        <f>IF(ライフイベント表!BN11="","",ライフイベント表!BN11)</f>
        <v/>
      </c>
      <c r="BL13" s="215" t="str">
        <f>IF(ライフイベント表!BO11="","",ライフイベント表!BO11)</f>
        <v/>
      </c>
      <c r="BM13" s="215" t="str">
        <f>IF(ライフイベント表!BP11="","",ライフイベント表!BP11)</f>
        <v/>
      </c>
      <c r="BN13" s="215" t="str">
        <f>IF(ライフイベント表!BQ11="","",ライフイベント表!BQ11)</f>
        <v/>
      </c>
      <c r="BO13" s="215" t="str">
        <f>IF(ライフイベント表!BR11="","",ライフイベント表!BR11)</f>
        <v/>
      </c>
      <c r="BP13" s="215" t="str">
        <f>IF(ライフイベント表!BS11="","",ライフイベント表!BS11)</f>
        <v/>
      </c>
      <c r="BQ13" s="215" t="str">
        <f>IF(ライフイベント表!BT11="","",ライフイベント表!BT11)</f>
        <v/>
      </c>
      <c r="BR13" s="215" t="str">
        <f>IF(ライフイベント表!BU11="","",ライフイベント表!BU11)</f>
        <v/>
      </c>
      <c r="BS13" s="215" t="str">
        <f>IF(ライフイベント表!BV11="","",ライフイベント表!BV11)</f>
        <v/>
      </c>
      <c r="BT13" s="215" t="str">
        <f>IF(ライフイベント表!BW11="","",ライフイベント表!BW11)</f>
        <v/>
      </c>
      <c r="BU13" s="215" t="str">
        <f>IF(ライフイベント表!BX11="","",ライフイベント表!BX11)</f>
        <v/>
      </c>
      <c r="BV13" s="215" t="str">
        <f>IF(ライフイベント表!BY11="","",ライフイベント表!BY11)</f>
        <v/>
      </c>
      <c r="BW13" s="215" t="str">
        <f>IF(ライフイベント表!BZ11="","",ライフイベント表!BZ11)</f>
        <v/>
      </c>
    </row>
    <row r="14" spans="1:75">
      <c r="A14" s="573" t="s">
        <v>400</v>
      </c>
      <c r="B14" s="574"/>
      <c r="C14" s="575"/>
      <c r="D14" s="217">
        <f t="shared" ref="D14:AI14" si="51">IF(AND(D4&gt;=$D$21,D4&lt;=$E$21),$F$21,0)</f>
        <v>0</v>
      </c>
      <c r="E14" s="217">
        <f t="shared" si="51"/>
        <v>0</v>
      </c>
      <c r="F14" s="217">
        <f t="shared" si="51"/>
        <v>0</v>
      </c>
      <c r="G14" s="217">
        <f t="shared" si="51"/>
        <v>0</v>
      </c>
      <c r="H14" s="217">
        <f t="shared" si="51"/>
        <v>0</v>
      </c>
      <c r="I14" s="217">
        <f t="shared" si="51"/>
        <v>0</v>
      </c>
      <c r="J14" s="217">
        <f t="shared" si="51"/>
        <v>0</v>
      </c>
      <c r="K14" s="217">
        <f t="shared" si="51"/>
        <v>0</v>
      </c>
      <c r="L14" s="217">
        <f t="shared" si="51"/>
        <v>0</v>
      </c>
      <c r="M14" s="217">
        <f t="shared" si="51"/>
        <v>0</v>
      </c>
      <c r="N14" s="217">
        <f t="shared" si="51"/>
        <v>0</v>
      </c>
      <c r="O14" s="217">
        <f t="shared" si="51"/>
        <v>0</v>
      </c>
      <c r="P14" s="217">
        <f t="shared" si="51"/>
        <v>0</v>
      </c>
      <c r="Q14" s="217">
        <f t="shared" si="51"/>
        <v>0</v>
      </c>
      <c r="R14" s="217">
        <f t="shared" si="51"/>
        <v>0</v>
      </c>
      <c r="S14" s="217">
        <f t="shared" si="51"/>
        <v>0</v>
      </c>
      <c r="T14" s="217">
        <f t="shared" si="51"/>
        <v>0</v>
      </c>
      <c r="U14" s="217">
        <f t="shared" si="51"/>
        <v>0</v>
      </c>
      <c r="V14" s="217">
        <f t="shared" si="51"/>
        <v>0</v>
      </c>
      <c r="W14" s="217">
        <f t="shared" si="51"/>
        <v>0</v>
      </c>
      <c r="X14" s="217">
        <f t="shared" si="51"/>
        <v>0</v>
      </c>
      <c r="Y14" s="217">
        <f t="shared" si="51"/>
        <v>0</v>
      </c>
      <c r="Z14" s="217">
        <f t="shared" si="51"/>
        <v>0</v>
      </c>
      <c r="AA14" s="217">
        <f t="shared" si="51"/>
        <v>0</v>
      </c>
      <c r="AB14" s="217">
        <f t="shared" si="51"/>
        <v>0</v>
      </c>
      <c r="AC14" s="217">
        <f t="shared" si="51"/>
        <v>0</v>
      </c>
      <c r="AD14" s="217">
        <f t="shared" si="51"/>
        <v>0</v>
      </c>
      <c r="AE14" s="217">
        <f t="shared" si="51"/>
        <v>0</v>
      </c>
      <c r="AF14" s="217">
        <f t="shared" si="51"/>
        <v>0</v>
      </c>
      <c r="AG14" s="217">
        <f t="shared" si="51"/>
        <v>0</v>
      </c>
      <c r="AH14" s="217">
        <f t="shared" si="51"/>
        <v>0</v>
      </c>
      <c r="AI14" s="217">
        <f t="shared" si="51"/>
        <v>0</v>
      </c>
      <c r="AJ14" s="217">
        <f t="shared" ref="AJ14:BO14" si="52">IF(AND(AJ4&gt;=$D$21,AJ4&lt;=$E$21),$F$21,0)</f>
        <v>0</v>
      </c>
      <c r="AK14" s="217">
        <f t="shared" si="52"/>
        <v>0</v>
      </c>
      <c r="AL14" s="217">
        <f t="shared" si="52"/>
        <v>0</v>
      </c>
      <c r="AM14" s="217">
        <f t="shared" si="52"/>
        <v>0</v>
      </c>
      <c r="AN14" s="217">
        <f t="shared" si="52"/>
        <v>0</v>
      </c>
      <c r="AO14" s="217">
        <f t="shared" si="52"/>
        <v>0</v>
      </c>
      <c r="AP14" s="217">
        <f t="shared" si="52"/>
        <v>0</v>
      </c>
      <c r="AQ14" s="217">
        <f t="shared" si="52"/>
        <v>0</v>
      </c>
      <c r="AR14" s="217">
        <f t="shared" si="52"/>
        <v>0</v>
      </c>
      <c r="AS14" s="217">
        <f t="shared" si="52"/>
        <v>0</v>
      </c>
      <c r="AT14" s="217">
        <f t="shared" si="52"/>
        <v>0</v>
      </c>
      <c r="AU14" s="217">
        <f t="shared" si="52"/>
        <v>0</v>
      </c>
      <c r="AV14" s="217">
        <f t="shared" si="52"/>
        <v>0</v>
      </c>
      <c r="AW14" s="217">
        <f t="shared" si="52"/>
        <v>0</v>
      </c>
      <c r="AX14" s="217">
        <f t="shared" si="52"/>
        <v>0</v>
      </c>
      <c r="AY14" s="217">
        <f t="shared" si="52"/>
        <v>0</v>
      </c>
      <c r="AZ14" s="217">
        <f t="shared" si="52"/>
        <v>0</v>
      </c>
      <c r="BA14" s="217">
        <f t="shared" si="52"/>
        <v>0</v>
      </c>
      <c r="BB14" s="217">
        <f t="shared" si="52"/>
        <v>0</v>
      </c>
      <c r="BC14" s="217">
        <f t="shared" si="52"/>
        <v>0</v>
      </c>
      <c r="BD14" s="217">
        <f t="shared" si="52"/>
        <v>0</v>
      </c>
      <c r="BE14" s="217">
        <f t="shared" si="52"/>
        <v>0</v>
      </c>
      <c r="BF14" s="217">
        <f t="shared" si="52"/>
        <v>0</v>
      </c>
      <c r="BG14" s="217">
        <f t="shared" si="52"/>
        <v>0</v>
      </c>
      <c r="BH14" s="217">
        <f t="shared" si="52"/>
        <v>0</v>
      </c>
      <c r="BI14" s="217">
        <f t="shared" si="52"/>
        <v>0</v>
      </c>
      <c r="BJ14" s="217">
        <f t="shared" si="52"/>
        <v>0</v>
      </c>
      <c r="BK14" s="217">
        <f t="shared" si="52"/>
        <v>0</v>
      </c>
      <c r="BL14" s="217">
        <f t="shared" si="52"/>
        <v>0</v>
      </c>
      <c r="BM14" s="217">
        <f t="shared" si="52"/>
        <v>0</v>
      </c>
      <c r="BN14" s="217">
        <f t="shared" si="52"/>
        <v>0</v>
      </c>
      <c r="BO14" s="217">
        <f t="shared" si="52"/>
        <v>0</v>
      </c>
      <c r="BP14" s="217">
        <f t="shared" ref="BP14:BW14" si="53">IF(AND(BP4&gt;=$D$21,BP4&lt;=$E$21),$F$21,0)</f>
        <v>0</v>
      </c>
      <c r="BQ14" s="217">
        <f t="shared" si="53"/>
        <v>0</v>
      </c>
      <c r="BR14" s="217">
        <f t="shared" si="53"/>
        <v>0</v>
      </c>
      <c r="BS14" s="217">
        <f t="shared" si="53"/>
        <v>0</v>
      </c>
      <c r="BT14" s="217">
        <f t="shared" si="53"/>
        <v>0</v>
      </c>
      <c r="BU14" s="217">
        <f t="shared" si="53"/>
        <v>0</v>
      </c>
      <c r="BV14" s="217">
        <f t="shared" si="53"/>
        <v>0</v>
      </c>
      <c r="BW14" s="217">
        <f t="shared" si="53"/>
        <v>0</v>
      </c>
    </row>
    <row r="15" spans="1:75">
      <c r="A15" s="562" t="s">
        <v>401</v>
      </c>
      <c r="B15" s="563"/>
      <c r="C15" s="564"/>
      <c r="D15" s="212">
        <f t="shared" ref="D15:AI15" si="54">IF(AND(D4&gt;=$D$22,D4&lt;=$E$22),$F$22,0)</f>
        <v>120</v>
      </c>
      <c r="E15" s="212">
        <f t="shared" si="54"/>
        <v>120</v>
      </c>
      <c r="F15" s="212">
        <f t="shared" si="54"/>
        <v>120</v>
      </c>
      <c r="G15" s="212">
        <f t="shared" si="54"/>
        <v>120</v>
      </c>
      <c r="H15" s="212">
        <f t="shared" si="54"/>
        <v>120</v>
      </c>
      <c r="I15" s="212">
        <f t="shared" si="54"/>
        <v>120</v>
      </c>
      <c r="J15" s="212">
        <f t="shared" si="54"/>
        <v>120</v>
      </c>
      <c r="K15" s="212">
        <f t="shared" si="54"/>
        <v>120</v>
      </c>
      <c r="L15" s="212">
        <f t="shared" si="54"/>
        <v>120</v>
      </c>
      <c r="M15" s="212">
        <f t="shared" si="54"/>
        <v>120</v>
      </c>
      <c r="N15" s="212">
        <f t="shared" si="54"/>
        <v>120</v>
      </c>
      <c r="O15" s="212">
        <f t="shared" si="54"/>
        <v>120</v>
      </c>
      <c r="P15" s="212">
        <f t="shared" si="54"/>
        <v>120</v>
      </c>
      <c r="Q15" s="212">
        <f t="shared" si="54"/>
        <v>120</v>
      </c>
      <c r="R15" s="212">
        <f t="shared" si="54"/>
        <v>120</v>
      </c>
      <c r="S15" s="212">
        <f t="shared" si="54"/>
        <v>120</v>
      </c>
      <c r="T15" s="212">
        <f t="shared" si="54"/>
        <v>120</v>
      </c>
      <c r="U15" s="212">
        <f t="shared" si="54"/>
        <v>120</v>
      </c>
      <c r="V15" s="212">
        <f t="shared" si="54"/>
        <v>120</v>
      </c>
      <c r="W15" s="212">
        <f t="shared" si="54"/>
        <v>120</v>
      </c>
      <c r="X15" s="212">
        <f t="shared" si="54"/>
        <v>120</v>
      </c>
      <c r="Y15" s="212">
        <f t="shared" si="54"/>
        <v>120</v>
      </c>
      <c r="Z15" s="212">
        <f t="shared" si="54"/>
        <v>120</v>
      </c>
      <c r="AA15" s="212">
        <f t="shared" si="54"/>
        <v>120</v>
      </c>
      <c r="AB15" s="212">
        <f t="shared" si="54"/>
        <v>120</v>
      </c>
      <c r="AC15" s="212">
        <f t="shared" si="54"/>
        <v>120</v>
      </c>
      <c r="AD15" s="212">
        <f t="shared" si="54"/>
        <v>120</v>
      </c>
      <c r="AE15" s="212">
        <f t="shared" si="54"/>
        <v>120</v>
      </c>
      <c r="AF15" s="212">
        <f t="shared" si="54"/>
        <v>120</v>
      </c>
      <c r="AG15" s="212">
        <f t="shared" si="54"/>
        <v>120</v>
      </c>
      <c r="AH15" s="212">
        <f t="shared" si="54"/>
        <v>120</v>
      </c>
      <c r="AI15" s="212">
        <f t="shared" si="54"/>
        <v>120</v>
      </c>
      <c r="AJ15" s="212">
        <f t="shared" ref="AJ15:BO15" si="55">IF(AND(AJ4&gt;=$D$22,AJ4&lt;=$E$22),$F$22,0)</f>
        <v>120</v>
      </c>
      <c r="AK15" s="212">
        <f t="shared" si="55"/>
        <v>0</v>
      </c>
      <c r="AL15" s="212">
        <f t="shared" si="55"/>
        <v>0</v>
      </c>
      <c r="AM15" s="212">
        <f t="shared" si="55"/>
        <v>0</v>
      </c>
      <c r="AN15" s="212">
        <f t="shared" si="55"/>
        <v>0</v>
      </c>
      <c r="AO15" s="212">
        <f t="shared" si="55"/>
        <v>0</v>
      </c>
      <c r="AP15" s="212">
        <f t="shared" si="55"/>
        <v>0</v>
      </c>
      <c r="AQ15" s="212">
        <f t="shared" si="55"/>
        <v>0</v>
      </c>
      <c r="AR15" s="212">
        <f t="shared" si="55"/>
        <v>0</v>
      </c>
      <c r="AS15" s="212">
        <f t="shared" si="55"/>
        <v>0</v>
      </c>
      <c r="AT15" s="212">
        <f t="shared" si="55"/>
        <v>0</v>
      </c>
      <c r="AU15" s="212">
        <f t="shared" si="55"/>
        <v>0</v>
      </c>
      <c r="AV15" s="212">
        <f t="shared" si="55"/>
        <v>0</v>
      </c>
      <c r="AW15" s="212">
        <f t="shared" si="55"/>
        <v>0</v>
      </c>
      <c r="AX15" s="212">
        <f t="shared" si="55"/>
        <v>0</v>
      </c>
      <c r="AY15" s="212">
        <f t="shared" si="55"/>
        <v>0</v>
      </c>
      <c r="AZ15" s="212">
        <f t="shared" si="55"/>
        <v>0</v>
      </c>
      <c r="BA15" s="212">
        <f t="shared" si="55"/>
        <v>0</v>
      </c>
      <c r="BB15" s="212">
        <f t="shared" si="55"/>
        <v>0</v>
      </c>
      <c r="BC15" s="212">
        <f t="shared" si="55"/>
        <v>0</v>
      </c>
      <c r="BD15" s="212">
        <f t="shared" si="55"/>
        <v>0</v>
      </c>
      <c r="BE15" s="212">
        <f t="shared" si="55"/>
        <v>0</v>
      </c>
      <c r="BF15" s="212">
        <f t="shared" si="55"/>
        <v>0</v>
      </c>
      <c r="BG15" s="212">
        <f t="shared" si="55"/>
        <v>0</v>
      </c>
      <c r="BH15" s="212">
        <f t="shared" si="55"/>
        <v>0</v>
      </c>
      <c r="BI15" s="212">
        <f t="shared" si="55"/>
        <v>0</v>
      </c>
      <c r="BJ15" s="212">
        <f t="shared" si="55"/>
        <v>0</v>
      </c>
      <c r="BK15" s="212">
        <f t="shared" si="55"/>
        <v>0</v>
      </c>
      <c r="BL15" s="212">
        <f t="shared" si="55"/>
        <v>0</v>
      </c>
      <c r="BM15" s="212">
        <f t="shared" si="55"/>
        <v>0</v>
      </c>
      <c r="BN15" s="212">
        <f t="shared" si="55"/>
        <v>0</v>
      </c>
      <c r="BO15" s="212">
        <f t="shared" si="55"/>
        <v>0</v>
      </c>
      <c r="BP15" s="212">
        <f t="shared" ref="BP15:BW15" si="56">IF(AND(BP4&gt;=$D$22,BP4&lt;=$E$22),$F$22,0)</f>
        <v>0</v>
      </c>
      <c r="BQ15" s="212">
        <f t="shared" si="56"/>
        <v>0</v>
      </c>
      <c r="BR15" s="212">
        <f t="shared" si="56"/>
        <v>0</v>
      </c>
      <c r="BS15" s="212">
        <f t="shared" si="56"/>
        <v>0</v>
      </c>
      <c r="BT15" s="212">
        <f t="shared" si="56"/>
        <v>0</v>
      </c>
      <c r="BU15" s="212">
        <f t="shared" si="56"/>
        <v>0</v>
      </c>
      <c r="BV15" s="212">
        <f t="shared" si="56"/>
        <v>0</v>
      </c>
      <c r="BW15" s="212">
        <f t="shared" si="56"/>
        <v>0</v>
      </c>
    </row>
    <row r="16" spans="1:75" ht="13.5" thickBot="1">
      <c r="A16" s="565" t="s">
        <v>396</v>
      </c>
      <c r="B16" s="566"/>
      <c r="C16" s="567"/>
      <c r="D16" s="218">
        <f t="shared" ref="D16:AI16" si="57">IF(AND(D4&gt;=$D$23,D4&lt;=$E$23),$F$23,0)+IF(AND(D4&gt;=$D$24,D4&lt;=$E$24),$F$24,0)+IF(AND(D4&gt;=$D$25,D4&lt;=$E$25),$F$25,0)+IF(AND(D4&gt;=$D$26,D4&lt;=$E$26),$F$26,0)+IF(AND(D4&gt;=$D$27,D4&lt;=$E$27),$F$27,0)</f>
        <v>12</v>
      </c>
      <c r="E16" s="218">
        <f t="shared" si="57"/>
        <v>12</v>
      </c>
      <c r="F16" s="218">
        <f t="shared" si="57"/>
        <v>12</v>
      </c>
      <c r="G16" s="218">
        <f t="shared" si="57"/>
        <v>12</v>
      </c>
      <c r="H16" s="218">
        <f t="shared" si="57"/>
        <v>12</v>
      </c>
      <c r="I16" s="218">
        <f t="shared" si="57"/>
        <v>12</v>
      </c>
      <c r="J16" s="218">
        <f t="shared" si="57"/>
        <v>12</v>
      </c>
      <c r="K16" s="218">
        <f t="shared" si="57"/>
        <v>12</v>
      </c>
      <c r="L16" s="218">
        <f t="shared" si="57"/>
        <v>12</v>
      </c>
      <c r="M16" s="218">
        <f t="shared" si="57"/>
        <v>12</v>
      </c>
      <c r="N16" s="218">
        <f t="shared" si="57"/>
        <v>12</v>
      </c>
      <c r="O16" s="218">
        <f t="shared" si="57"/>
        <v>12</v>
      </c>
      <c r="P16" s="218">
        <f t="shared" si="57"/>
        <v>12</v>
      </c>
      <c r="Q16" s="218">
        <f t="shared" si="57"/>
        <v>12</v>
      </c>
      <c r="R16" s="218">
        <f t="shared" si="57"/>
        <v>12</v>
      </c>
      <c r="S16" s="218">
        <f t="shared" si="57"/>
        <v>12</v>
      </c>
      <c r="T16" s="218">
        <f t="shared" si="57"/>
        <v>12</v>
      </c>
      <c r="U16" s="218">
        <f t="shared" si="57"/>
        <v>12</v>
      </c>
      <c r="V16" s="218">
        <f t="shared" si="57"/>
        <v>12</v>
      </c>
      <c r="W16" s="218">
        <f t="shared" si="57"/>
        <v>12</v>
      </c>
      <c r="X16" s="218">
        <f t="shared" si="57"/>
        <v>12</v>
      </c>
      <c r="Y16" s="218">
        <f t="shared" si="57"/>
        <v>12</v>
      </c>
      <c r="Z16" s="218">
        <f t="shared" si="57"/>
        <v>12</v>
      </c>
      <c r="AA16" s="218">
        <f t="shared" si="57"/>
        <v>12</v>
      </c>
      <c r="AB16" s="218">
        <f t="shared" si="57"/>
        <v>12</v>
      </c>
      <c r="AC16" s="218">
        <f t="shared" si="57"/>
        <v>12</v>
      </c>
      <c r="AD16" s="218">
        <f t="shared" si="57"/>
        <v>12</v>
      </c>
      <c r="AE16" s="218">
        <f t="shared" si="57"/>
        <v>12</v>
      </c>
      <c r="AF16" s="218">
        <f t="shared" si="57"/>
        <v>12</v>
      </c>
      <c r="AG16" s="218">
        <f t="shared" si="57"/>
        <v>12</v>
      </c>
      <c r="AH16" s="218">
        <f t="shared" si="57"/>
        <v>12</v>
      </c>
      <c r="AI16" s="218">
        <f t="shared" si="57"/>
        <v>12</v>
      </c>
      <c r="AJ16" s="218">
        <f t="shared" ref="AJ16:BO16" si="58">IF(AND(AJ4&gt;=$D$23,AJ4&lt;=$E$23),$F$23,0)+IF(AND(AJ4&gt;=$D$24,AJ4&lt;=$E$24),$F$24,0)+IF(AND(AJ4&gt;=$D$25,AJ4&lt;=$E$25),$F$25,0)+IF(AND(AJ4&gt;=$D$26,AJ4&lt;=$E$26),$F$26,0)+IF(AND(AJ4&gt;=$D$27,AJ4&lt;=$E$27),$F$27,0)</f>
        <v>12</v>
      </c>
      <c r="AK16" s="218">
        <f t="shared" si="58"/>
        <v>12</v>
      </c>
      <c r="AL16" s="218">
        <f t="shared" si="58"/>
        <v>12</v>
      </c>
      <c r="AM16" s="218">
        <f t="shared" si="58"/>
        <v>12</v>
      </c>
      <c r="AN16" s="218">
        <f t="shared" si="58"/>
        <v>12</v>
      </c>
      <c r="AO16" s="218">
        <f t="shared" si="58"/>
        <v>12</v>
      </c>
      <c r="AP16" s="218">
        <f t="shared" si="58"/>
        <v>12</v>
      </c>
      <c r="AQ16" s="218">
        <f t="shared" si="58"/>
        <v>12</v>
      </c>
      <c r="AR16" s="218">
        <f t="shared" si="58"/>
        <v>12</v>
      </c>
      <c r="AS16" s="218">
        <f t="shared" si="58"/>
        <v>12</v>
      </c>
      <c r="AT16" s="218">
        <f t="shared" si="58"/>
        <v>12</v>
      </c>
      <c r="AU16" s="218">
        <f t="shared" si="58"/>
        <v>12</v>
      </c>
      <c r="AV16" s="218">
        <f t="shared" si="58"/>
        <v>12</v>
      </c>
      <c r="AW16" s="218">
        <f t="shared" si="58"/>
        <v>12</v>
      </c>
      <c r="AX16" s="218">
        <f t="shared" si="58"/>
        <v>12</v>
      </c>
      <c r="AY16" s="218">
        <f t="shared" si="58"/>
        <v>12</v>
      </c>
      <c r="AZ16" s="218">
        <f t="shared" si="58"/>
        <v>10</v>
      </c>
      <c r="BA16" s="218">
        <f t="shared" si="58"/>
        <v>10</v>
      </c>
      <c r="BB16" s="218">
        <f t="shared" si="58"/>
        <v>10</v>
      </c>
      <c r="BC16" s="218">
        <f t="shared" si="58"/>
        <v>10</v>
      </c>
      <c r="BD16" s="218">
        <f t="shared" si="58"/>
        <v>10</v>
      </c>
      <c r="BE16" s="218">
        <f t="shared" si="58"/>
        <v>10</v>
      </c>
      <c r="BF16" s="218">
        <f t="shared" si="58"/>
        <v>10</v>
      </c>
      <c r="BG16" s="218">
        <f t="shared" si="58"/>
        <v>10</v>
      </c>
      <c r="BH16" s="218">
        <f t="shared" si="58"/>
        <v>10</v>
      </c>
      <c r="BI16" s="218">
        <f t="shared" si="58"/>
        <v>10</v>
      </c>
      <c r="BJ16" s="218">
        <f t="shared" si="58"/>
        <v>10</v>
      </c>
      <c r="BK16" s="218">
        <f t="shared" si="58"/>
        <v>10</v>
      </c>
      <c r="BL16" s="218">
        <f t="shared" si="58"/>
        <v>10</v>
      </c>
      <c r="BM16" s="218">
        <f t="shared" si="58"/>
        <v>10</v>
      </c>
      <c r="BN16" s="218">
        <f t="shared" si="58"/>
        <v>10</v>
      </c>
      <c r="BO16" s="218">
        <f t="shared" si="58"/>
        <v>10</v>
      </c>
      <c r="BP16" s="218">
        <f t="shared" ref="BP16:BW16" si="59">IF(AND(BP4&gt;=$D$23,BP4&lt;=$E$23),$F$23,0)+IF(AND(BP4&gt;=$D$24,BP4&lt;=$E$24),$F$24,0)+IF(AND(BP4&gt;=$D$25,BP4&lt;=$E$25),$F$25,0)+IF(AND(BP4&gt;=$D$26,BP4&lt;=$E$26),$F$26,0)+IF(AND(BP4&gt;=$D$27,BP4&lt;=$E$27),$F$27,0)</f>
        <v>10</v>
      </c>
      <c r="BQ16" s="218">
        <f t="shared" si="59"/>
        <v>10</v>
      </c>
      <c r="BR16" s="218">
        <f t="shared" si="59"/>
        <v>10</v>
      </c>
      <c r="BS16" s="218">
        <f t="shared" si="59"/>
        <v>10</v>
      </c>
      <c r="BT16" s="218">
        <f t="shared" si="59"/>
        <v>0</v>
      </c>
      <c r="BU16" s="218">
        <f t="shared" si="59"/>
        <v>0</v>
      </c>
      <c r="BV16" s="218">
        <f t="shared" si="59"/>
        <v>0</v>
      </c>
      <c r="BW16" s="218">
        <f t="shared" si="59"/>
        <v>0</v>
      </c>
    </row>
    <row r="17" spans="1:75" ht="13.5" thickBot="1">
      <c r="A17" s="568" t="s">
        <v>402</v>
      </c>
      <c r="B17" s="569"/>
      <c r="C17" s="570"/>
      <c r="D17" s="202">
        <f>D14+D15+D16</f>
        <v>132</v>
      </c>
      <c r="E17" s="202">
        <f t="shared" ref="E17:BG17" si="60">E14+E15+E16</f>
        <v>132</v>
      </c>
      <c r="F17" s="202">
        <f t="shared" si="60"/>
        <v>132</v>
      </c>
      <c r="G17" s="202">
        <f t="shared" si="60"/>
        <v>132</v>
      </c>
      <c r="H17" s="202">
        <f t="shared" si="60"/>
        <v>132</v>
      </c>
      <c r="I17" s="202">
        <f t="shared" si="60"/>
        <v>132</v>
      </c>
      <c r="J17" s="202">
        <f t="shared" si="60"/>
        <v>132</v>
      </c>
      <c r="K17" s="202">
        <f t="shared" si="60"/>
        <v>132</v>
      </c>
      <c r="L17" s="202">
        <f t="shared" si="60"/>
        <v>132</v>
      </c>
      <c r="M17" s="202">
        <f t="shared" si="60"/>
        <v>132</v>
      </c>
      <c r="N17" s="202">
        <f t="shared" si="60"/>
        <v>132</v>
      </c>
      <c r="O17" s="202">
        <f t="shared" si="60"/>
        <v>132</v>
      </c>
      <c r="P17" s="202">
        <f t="shared" si="60"/>
        <v>132</v>
      </c>
      <c r="Q17" s="202">
        <f t="shared" si="60"/>
        <v>132</v>
      </c>
      <c r="R17" s="202">
        <f t="shared" si="60"/>
        <v>132</v>
      </c>
      <c r="S17" s="202">
        <f t="shared" si="60"/>
        <v>132</v>
      </c>
      <c r="T17" s="202">
        <f t="shared" si="60"/>
        <v>132</v>
      </c>
      <c r="U17" s="202">
        <f t="shared" si="60"/>
        <v>132</v>
      </c>
      <c r="V17" s="202">
        <f t="shared" si="60"/>
        <v>132</v>
      </c>
      <c r="W17" s="202">
        <f t="shared" si="60"/>
        <v>132</v>
      </c>
      <c r="X17" s="202">
        <f t="shared" si="60"/>
        <v>132</v>
      </c>
      <c r="Y17" s="202">
        <f t="shared" si="60"/>
        <v>132</v>
      </c>
      <c r="Z17" s="202">
        <f t="shared" si="60"/>
        <v>132</v>
      </c>
      <c r="AA17" s="202">
        <f t="shared" si="60"/>
        <v>132</v>
      </c>
      <c r="AB17" s="202">
        <f t="shared" si="60"/>
        <v>132</v>
      </c>
      <c r="AC17" s="202">
        <f t="shared" si="60"/>
        <v>132</v>
      </c>
      <c r="AD17" s="202">
        <f t="shared" si="60"/>
        <v>132</v>
      </c>
      <c r="AE17" s="202">
        <f t="shared" si="60"/>
        <v>132</v>
      </c>
      <c r="AF17" s="202">
        <f t="shared" si="60"/>
        <v>132</v>
      </c>
      <c r="AG17" s="202">
        <f t="shared" si="60"/>
        <v>132</v>
      </c>
      <c r="AH17" s="202">
        <f t="shared" si="60"/>
        <v>132</v>
      </c>
      <c r="AI17" s="202">
        <f t="shared" si="60"/>
        <v>132</v>
      </c>
      <c r="AJ17" s="202">
        <f t="shared" si="60"/>
        <v>132</v>
      </c>
      <c r="AK17" s="202">
        <f t="shared" si="60"/>
        <v>12</v>
      </c>
      <c r="AL17" s="202">
        <f t="shared" si="60"/>
        <v>12</v>
      </c>
      <c r="AM17" s="202">
        <f t="shared" si="60"/>
        <v>12</v>
      </c>
      <c r="AN17" s="202">
        <f t="shared" si="60"/>
        <v>12</v>
      </c>
      <c r="AO17" s="202">
        <f t="shared" si="60"/>
        <v>12</v>
      </c>
      <c r="AP17" s="202">
        <f t="shared" si="60"/>
        <v>12</v>
      </c>
      <c r="AQ17" s="202">
        <f t="shared" si="60"/>
        <v>12</v>
      </c>
      <c r="AR17" s="202">
        <f t="shared" si="60"/>
        <v>12</v>
      </c>
      <c r="AS17" s="202">
        <f t="shared" si="60"/>
        <v>12</v>
      </c>
      <c r="AT17" s="202">
        <f t="shared" si="60"/>
        <v>12</v>
      </c>
      <c r="AU17" s="202">
        <f t="shared" si="60"/>
        <v>12</v>
      </c>
      <c r="AV17" s="202">
        <f t="shared" si="60"/>
        <v>12</v>
      </c>
      <c r="AW17" s="202">
        <f t="shared" si="60"/>
        <v>12</v>
      </c>
      <c r="AX17" s="202">
        <f t="shared" si="60"/>
        <v>12</v>
      </c>
      <c r="AY17" s="202">
        <f t="shared" si="60"/>
        <v>12</v>
      </c>
      <c r="AZ17" s="202">
        <f t="shared" si="60"/>
        <v>10</v>
      </c>
      <c r="BA17" s="202">
        <f t="shared" si="60"/>
        <v>10</v>
      </c>
      <c r="BB17" s="202">
        <f t="shared" si="60"/>
        <v>10</v>
      </c>
      <c r="BC17" s="202">
        <f t="shared" si="60"/>
        <v>10</v>
      </c>
      <c r="BD17" s="202">
        <f t="shared" si="60"/>
        <v>10</v>
      </c>
      <c r="BE17" s="202">
        <f t="shared" si="60"/>
        <v>10</v>
      </c>
      <c r="BF17" s="202">
        <f t="shared" si="60"/>
        <v>10</v>
      </c>
      <c r="BG17" s="202">
        <f t="shared" si="60"/>
        <v>10</v>
      </c>
      <c r="BH17" s="202">
        <f t="shared" ref="BH17" si="61">BH14+BH15+BH16</f>
        <v>10</v>
      </c>
      <c r="BI17" s="202">
        <f t="shared" ref="BI17" si="62">BI14+BI15+BI16</f>
        <v>10</v>
      </c>
      <c r="BJ17" s="202">
        <f t="shared" ref="BJ17" si="63">BJ14+BJ15+BJ16</f>
        <v>10</v>
      </c>
      <c r="BK17" s="202">
        <f t="shared" ref="BK17" si="64">BK14+BK15+BK16</f>
        <v>10</v>
      </c>
      <c r="BL17" s="202">
        <f t="shared" ref="BL17" si="65">BL14+BL15+BL16</f>
        <v>10</v>
      </c>
      <c r="BM17" s="202">
        <f t="shared" ref="BM17" si="66">BM14+BM15+BM16</f>
        <v>10</v>
      </c>
      <c r="BN17" s="202">
        <f t="shared" ref="BN17" si="67">BN14+BN15+BN16</f>
        <v>10</v>
      </c>
      <c r="BO17" s="202">
        <f t="shared" ref="BO17" si="68">BO14+BO15+BO16</f>
        <v>10</v>
      </c>
      <c r="BP17" s="202">
        <f t="shared" ref="BP17" si="69">BP14+BP15+BP16</f>
        <v>10</v>
      </c>
      <c r="BQ17" s="202">
        <f t="shared" ref="BQ17" si="70">BQ14+BQ15+BQ16</f>
        <v>10</v>
      </c>
      <c r="BR17" s="202">
        <f t="shared" ref="BR17" si="71">BR14+BR15+BR16</f>
        <v>10</v>
      </c>
      <c r="BS17" s="202">
        <f t="shared" ref="BS17" si="72">BS14+BS15+BS16</f>
        <v>10</v>
      </c>
      <c r="BT17" s="202">
        <f t="shared" ref="BT17" si="73">BT14+BT15+BT16</f>
        <v>0</v>
      </c>
      <c r="BU17" s="202">
        <f t="shared" ref="BU17" si="74">BU14+BU15+BU16</f>
        <v>0</v>
      </c>
      <c r="BV17" s="202">
        <f t="shared" ref="BV17" si="75">BV14+BV15+BV16</f>
        <v>0</v>
      </c>
      <c r="BW17" s="202">
        <f t="shared" ref="BW17" si="76">BW14+BW15+BW16</f>
        <v>0</v>
      </c>
    </row>
    <row r="18" spans="1:75" ht="13.5" thickTop="1">
      <c r="A18" s="209"/>
      <c r="B18" s="209"/>
      <c r="C18" s="209"/>
      <c r="D18" s="210"/>
      <c r="E18" s="210"/>
      <c r="F18" s="210"/>
      <c r="G18" s="210"/>
      <c r="H18" s="210"/>
      <c r="I18" s="210"/>
      <c r="J18" s="210"/>
      <c r="K18" s="210"/>
      <c r="L18" s="210"/>
      <c r="M18" s="210"/>
      <c r="N18" s="210"/>
      <c r="O18" s="210"/>
      <c r="P18" s="210"/>
      <c r="Q18" s="210"/>
      <c r="R18" s="210"/>
      <c r="S18" s="210"/>
      <c r="T18" s="210"/>
      <c r="U18" s="210"/>
      <c r="V18" s="210"/>
      <c r="W18" s="210"/>
      <c r="X18" s="210"/>
      <c r="Y18" s="210"/>
      <c r="Z18" s="210"/>
      <c r="AA18" s="210"/>
      <c r="AB18" s="210"/>
      <c r="AC18" s="210"/>
      <c r="AD18" s="210"/>
      <c r="AE18" s="210"/>
      <c r="AF18" s="210"/>
      <c r="AG18" s="210"/>
      <c r="AH18" s="210"/>
      <c r="AI18" s="210"/>
      <c r="AJ18" s="210"/>
      <c r="AK18" s="210"/>
      <c r="AL18" s="210"/>
      <c r="AM18" s="210"/>
      <c r="AN18" s="210"/>
      <c r="AO18" s="210"/>
      <c r="AP18" s="210"/>
      <c r="AQ18" s="210"/>
      <c r="AR18" s="210"/>
      <c r="AS18" s="210"/>
      <c r="AT18" s="210"/>
      <c r="AU18" s="210"/>
      <c r="AV18" s="210"/>
      <c r="AW18" s="210"/>
      <c r="AX18" s="210"/>
      <c r="AY18" s="210"/>
      <c r="AZ18" s="210"/>
      <c r="BA18" s="210"/>
      <c r="BB18" s="210"/>
      <c r="BC18" s="210"/>
      <c r="BD18" s="210"/>
      <c r="BE18" s="210"/>
      <c r="BF18" s="210"/>
      <c r="BG18" s="210"/>
    </row>
    <row r="19" spans="1:75">
      <c r="A19" s="209"/>
      <c r="B19" s="209"/>
      <c r="G19" s="210"/>
      <c r="H19" s="2" t="s">
        <v>421</v>
      </c>
      <c r="I19" s="210"/>
      <c r="J19" s="210"/>
      <c r="K19" s="210"/>
      <c r="L19" s="210"/>
      <c r="M19" s="210"/>
      <c r="N19" s="210"/>
      <c r="O19" s="210"/>
      <c r="P19" s="210"/>
      <c r="Q19" s="210"/>
      <c r="R19" s="210"/>
      <c r="S19" s="210"/>
      <c r="T19" s="210"/>
      <c r="U19" s="210"/>
      <c r="V19" s="210"/>
      <c r="W19" s="210"/>
      <c r="X19" s="210"/>
      <c r="Y19" s="210"/>
      <c r="Z19" s="210"/>
      <c r="AA19" s="210"/>
      <c r="AB19" s="210"/>
      <c r="AC19" s="210"/>
      <c r="AD19" s="210"/>
      <c r="AE19" s="210"/>
      <c r="AF19" s="210"/>
      <c r="AG19" s="210"/>
      <c r="AH19" s="210"/>
      <c r="AI19" s="210"/>
      <c r="AJ19" s="210"/>
      <c r="AK19" s="210"/>
      <c r="AL19" s="210"/>
      <c r="AM19" s="210"/>
      <c r="AN19" s="210"/>
      <c r="AO19" s="210"/>
      <c r="AP19" s="210"/>
      <c r="AQ19" s="210"/>
      <c r="AR19" s="210"/>
      <c r="AS19" s="210"/>
      <c r="AT19" s="210"/>
      <c r="AU19" s="210"/>
      <c r="AV19" s="210"/>
      <c r="AW19" s="210"/>
      <c r="AX19" s="210"/>
      <c r="AY19" s="210"/>
      <c r="AZ19" s="210"/>
      <c r="BA19" s="210"/>
      <c r="BB19" s="210"/>
      <c r="BC19" s="210"/>
      <c r="BD19" s="210"/>
      <c r="BE19" s="210"/>
      <c r="BF19" s="210"/>
      <c r="BG19" s="210"/>
    </row>
    <row r="20" spans="1:75">
      <c r="A20" s="209"/>
      <c r="B20" s="209"/>
      <c r="C20" s="211"/>
      <c r="D20" s="469" t="s">
        <v>405</v>
      </c>
      <c r="E20" s="533"/>
      <c r="F20" s="196" t="s">
        <v>406</v>
      </c>
      <c r="G20" s="210"/>
      <c r="J20" s="212" t="s">
        <v>407</v>
      </c>
      <c r="K20" s="212" t="s">
        <v>408</v>
      </c>
      <c r="L20" s="212" t="s">
        <v>409</v>
      </c>
      <c r="M20" s="212" t="s">
        <v>410</v>
      </c>
      <c r="N20" s="212" t="s">
        <v>411</v>
      </c>
      <c r="O20" s="210"/>
      <c r="P20" s="210"/>
      <c r="Q20" s="210"/>
      <c r="R20" s="210"/>
      <c r="S20" s="210"/>
      <c r="T20" s="210"/>
      <c r="U20" s="210"/>
      <c r="V20" s="210"/>
      <c r="W20" s="210"/>
      <c r="X20" s="210"/>
      <c r="Y20" s="210"/>
      <c r="Z20" s="210"/>
      <c r="AA20" s="210"/>
      <c r="AB20" s="210"/>
      <c r="AC20" s="210"/>
      <c r="AD20" s="210"/>
      <c r="AE20" s="210"/>
      <c r="AF20" s="210"/>
      <c r="AG20" s="210"/>
      <c r="AH20" s="210"/>
      <c r="AI20" s="210"/>
      <c r="AJ20" s="210"/>
      <c r="AK20" s="210"/>
      <c r="AL20" s="210"/>
      <c r="AM20" s="210"/>
      <c r="AN20" s="210"/>
      <c r="AO20" s="210"/>
      <c r="AP20" s="210"/>
      <c r="AQ20" s="210"/>
      <c r="AR20" s="210"/>
      <c r="AS20" s="210"/>
      <c r="AT20" s="210"/>
      <c r="AU20" s="210"/>
      <c r="AV20" s="210"/>
      <c r="AW20" s="210"/>
      <c r="AX20" s="210"/>
      <c r="AY20" s="210"/>
      <c r="AZ20" s="210"/>
      <c r="BA20" s="210"/>
      <c r="BB20" s="210"/>
      <c r="BC20" s="210"/>
      <c r="BD20" s="210"/>
      <c r="BE20" s="210"/>
      <c r="BF20" s="210"/>
      <c r="BG20" s="210"/>
    </row>
    <row r="21" spans="1:75">
      <c r="A21" s="209"/>
      <c r="B21" s="209"/>
      <c r="C21" s="211" t="s">
        <v>403</v>
      </c>
      <c r="D21" s="226"/>
      <c r="E21" s="227"/>
      <c r="F21" s="228"/>
      <c r="H21" s="583" t="s">
        <v>414</v>
      </c>
      <c r="I21" s="335"/>
      <c r="J21" s="212"/>
      <c r="K21" s="212"/>
      <c r="L21" s="212"/>
      <c r="M21" s="212"/>
      <c r="N21" s="212"/>
      <c r="O21" s="210"/>
      <c r="P21" s="210"/>
      <c r="Q21" s="210"/>
      <c r="R21" s="210"/>
      <c r="S21" s="210"/>
      <c r="T21" s="210"/>
      <c r="U21" s="210"/>
      <c r="V21" s="210"/>
      <c r="W21" s="210"/>
      <c r="X21" s="210"/>
      <c r="Y21" s="210"/>
      <c r="Z21" s="210"/>
      <c r="AA21" s="210"/>
      <c r="AB21" s="210"/>
      <c r="AC21" s="210"/>
      <c r="AD21" s="210"/>
      <c r="AE21" s="210"/>
      <c r="AF21" s="210"/>
      <c r="AG21" s="210"/>
      <c r="AH21" s="210"/>
      <c r="AI21" s="210"/>
      <c r="AJ21" s="210"/>
      <c r="AK21" s="210"/>
      <c r="AL21" s="210"/>
      <c r="AM21" s="210"/>
      <c r="AN21" s="210"/>
      <c r="AO21" s="210"/>
      <c r="AP21" s="210"/>
      <c r="AQ21" s="210"/>
      <c r="AR21" s="210"/>
      <c r="AS21" s="210"/>
      <c r="AT21" s="210"/>
      <c r="AU21" s="210"/>
      <c r="AV21" s="210"/>
      <c r="AW21" s="210"/>
      <c r="AX21" s="210"/>
      <c r="AY21" s="210"/>
      <c r="AZ21" s="210"/>
      <c r="BA21" s="210"/>
      <c r="BB21" s="210"/>
      <c r="BC21" s="210"/>
      <c r="BD21" s="210"/>
      <c r="BE21" s="210"/>
      <c r="BF21" s="210"/>
      <c r="BG21" s="210"/>
    </row>
    <row r="22" spans="1:75">
      <c r="A22" s="209"/>
      <c r="B22" s="209"/>
      <c r="C22" s="211" t="s">
        <v>404</v>
      </c>
      <c r="D22" s="226">
        <v>33</v>
      </c>
      <c r="E22" s="227">
        <v>65</v>
      </c>
      <c r="F22" s="228">
        <v>120</v>
      </c>
      <c r="G22" s="210"/>
      <c r="H22" s="583" t="s">
        <v>415</v>
      </c>
      <c r="I22" s="335"/>
      <c r="J22" s="212"/>
      <c r="K22" s="212"/>
      <c r="L22" s="212"/>
      <c r="M22" s="212"/>
      <c r="N22" s="212"/>
      <c r="O22" s="210"/>
      <c r="P22" s="210"/>
      <c r="Q22" s="210"/>
      <c r="R22" s="210"/>
      <c r="S22" s="210"/>
      <c r="T22" s="210"/>
      <c r="U22" s="210"/>
      <c r="V22" s="210"/>
      <c r="W22" s="210"/>
      <c r="X22" s="210"/>
      <c r="Y22" s="210"/>
      <c r="Z22" s="210"/>
      <c r="AA22" s="210"/>
      <c r="AB22" s="210"/>
      <c r="AC22" s="210"/>
      <c r="AD22" s="210"/>
      <c r="AE22" s="210"/>
      <c r="AF22" s="210"/>
      <c r="AG22" s="210"/>
      <c r="AH22" s="210"/>
      <c r="AI22" s="210"/>
      <c r="AJ22" s="210"/>
      <c r="AK22" s="210"/>
      <c r="AL22" s="210"/>
      <c r="AM22" s="210"/>
      <c r="AN22" s="210"/>
      <c r="AO22" s="210"/>
      <c r="AP22" s="210"/>
      <c r="AQ22" s="210"/>
      <c r="AR22" s="210"/>
      <c r="AS22" s="210"/>
      <c r="AT22" s="210"/>
      <c r="AU22" s="210"/>
      <c r="AV22" s="210"/>
      <c r="AW22" s="210"/>
      <c r="AX22" s="210"/>
      <c r="AY22" s="210"/>
      <c r="AZ22" s="210"/>
      <c r="BA22" s="210"/>
      <c r="BB22" s="210"/>
      <c r="BC22" s="210"/>
      <c r="BD22" s="210"/>
      <c r="BE22" s="210"/>
      <c r="BF22" s="210"/>
      <c r="BG22" s="210"/>
    </row>
    <row r="23" spans="1:75">
      <c r="A23" s="209"/>
      <c r="B23" s="209"/>
      <c r="C23" s="211" t="s">
        <v>407</v>
      </c>
      <c r="D23" s="226">
        <v>33</v>
      </c>
      <c r="E23" s="227">
        <v>80</v>
      </c>
      <c r="F23" s="228">
        <v>2</v>
      </c>
      <c r="G23" s="210"/>
      <c r="H23" s="583" t="s">
        <v>416</v>
      </c>
      <c r="I23" s="335"/>
      <c r="J23" s="212"/>
      <c r="K23" s="212"/>
      <c r="L23" s="212"/>
      <c r="M23" s="212"/>
      <c r="N23" s="212"/>
      <c r="O23" s="210"/>
      <c r="P23" s="210"/>
      <c r="Q23" s="210"/>
      <c r="R23" s="210"/>
      <c r="S23" s="210"/>
      <c r="T23" s="210"/>
      <c r="U23" s="210"/>
      <c r="V23" s="210"/>
      <c r="W23" s="210"/>
      <c r="X23" s="210"/>
      <c r="Y23" s="210"/>
      <c r="Z23" s="210"/>
      <c r="AA23" s="210"/>
      <c r="AB23" s="210"/>
      <c r="AC23" s="210"/>
      <c r="AD23" s="210"/>
      <c r="AE23" s="210"/>
      <c r="AF23" s="210"/>
      <c r="AG23" s="210"/>
      <c r="AH23" s="210"/>
      <c r="AI23" s="210"/>
      <c r="AJ23" s="210"/>
      <c r="AK23" s="210"/>
      <c r="AL23" s="210"/>
      <c r="AM23" s="210"/>
      <c r="AN23" s="210"/>
      <c r="AO23" s="210"/>
      <c r="AP23" s="210"/>
      <c r="AQ23" s="210"/>
      <c r="AR23" s="210"/>
      <c r="AS23" s="210"/>
      <c r="AT23" s="210"/>
      <c r="AU23" s="210"/>
      <c r="AV23" s="210"/>
      <c r="AW23" s="210"/>
      <c r="AX23" s="210"/>
      <c r="AY23" s="210"/>
      <c r="AZ23" s="210"/>
      <c r="BA23" s="210"/>
      <c r="BB23" s="210"/>
      <c r="BC23" s="210"/>
      <c r="BD23" s="210"/>
      <c r="BE23" s="210"/>
      <c r="BF23" s="210"/>
      <c r="BG23" s="210"/>
    </row>
    <row r="24" spans="1:75" ht="15" customHeight="1">
      <c r="C24" s="211" t="s">
        <v>408</v>
      </c>
      <c r="D24" s="226">
        <v>33</v>
      </c>
      <c r="E24" s="227">
        <v>100</v>
      </c>
      <c r="F24" s="228">
        <v>10</v>
      </c>
      <c r="H24" s="583" t="s">
        <v>417</v>
      </c>
      <c r="I24" s="335"/>
      <c r="J24" s="212"/>
      <c r="K24" s="212"/>
      <c r="L24" s="212"/>
      <c r="M24" s="212"/>
      <c r="N24" s="212"/>
    </row>
    <row r="25" spans="1:75" ht="15" customHeight="1">
      <c r="C25" s="211" t="s">
        <v>409</v>
      </c>
      <c r="D25" s="226"/>
      <c r="E25" s="227"/>
      <c r="F25" s="228"/>
      <c r="H25" s="583" t="s">
        <v>418</v>
      </c>
      <c r="I25" s="335"/>
      <c r="J25" s="172"/>
      <c r="K25" s="172"/>
      <c r="L25" s="172"/>
      <c r="M25" s="172"/>
      <c r="N25" s="172"/>
    </row>
    <row r="26" spans="1:75">
      <c r="C26" s="211" t="s">
        <v>410</v>
      </c>
      <c r="D26" s="226"/>
      <c r="E26" s="227"/>
      <c r="F26" s="228"/>
      <c r="G26" s="213"/>
      <c r="H26" s="583" t="s">
        <v>419</v>
      </c>
      <c r="I26" s="335"/>
      <c r="J26" s="172"/>
      <c r="K26" s="172"/>
      <c r="L26" s="172"/>
      <c r="M26" s="172"/>
      <c r="N26" s="172"/>
    </row>
    <row r="27" spans="1:75" ht="15" customHeight="1">
      <c r="C27" s="211" t="s">
        <v>411</v>
      </c>
      <c r="D27" s="226"/>
      <c r="E27" s="227"/>
      <c r="F27" s="228"/>
      <c r="H27" s="583" t="s">
        <v>396</v>
      </c>
      <c r="I27" s="335"/>
      <c r="J27" s="172"/>
      <c r="K27" s="172"/>
      <c r="L27" s="172"/>
      <c r="M27" s="172"/>
      <c r="N27" s="172"/>
    </row>
    <row r="28" spans="1:75" ht="15" customHeight="1">
      <c r="C28" s="114" t="s">
        <v>412</v>
      </c>
      <c r="D28" s="214"/>
      <c r="H28" s="584" t="s">
        <v>420</v>
      </c>
      <c r="I28" s="585"/>
      <c r="J28" s="172"/>
      <c r="K28" s="172"/>
      <c r="L28" s="172"/>
      <c r="M28" s="172"/>
      <c r="N28" s="172"/>
    </row>
    <row r="29" spans="1:75" ht="15" customHeight="1">
      <c r="C29" s="219" t="s">
        <v>413</v>
      </c>
      <c r="D29" s="214"/>
    </row>
    <row r="30" spans="1:75" ht="15" customHeight="1"/>
  </sheetData>
  <sheetProtection algorithmName="SHA-512" hashValue="uY6/LXay8PMNBJn7nAoNy5ymvgxfDxDTfiVrybYk/umLIg3ot6AxRCrKYyYn8zs2VhbcYrQJJhyVAvuBIWeIeQ==" saltValue="D/XI+fenL3v0OU+6pYXmJA==" spinCount="100000" sheet="1" objects="1" scenarios="1"/>
  <mergeCells count="21">
    <mergeCell ref="H25:I25"/>
    <mergeCell ref="H26:I26"/>
    <mergeCell ref="H27:I27"/>
    <mergeCell ref="H28:I28"/>
    <mergeCell ref="D20:E20"/>
    <mergeCell ref="F2:H2"/>
    <mergeCell ref="H21:I21"/>
    <mergeCell ref="H22:I22"/>
    <mergeCell ref="H23:I23"/>
    <mergeCell ref="H24:I24"/>
    <mergeCell ref="D2:E2"/>
    <mergeCell ref="A4:B4"/>
    <mergeCell ref="A5:B5"/>
    <mergeCell ref="A6:B7"/>
    <mergeCell ref="A8:B9"/>
    <mergeCell ref="A15:C15"/>
    <mergeCell ref="A16:C16"/>
    <mergeCell ref="A17:C17"/>
    <mergeCell ref="A10:B11"/>
    <mergeCell ref="A12:B13"/>
    <mergeCell ref="A14:C14"/>
  </mergeCells>
  <phoneticPr fontId="1"/>
  <hyperlinks>
    <hyperlink ref="F2:G2" location="ライフイベント表!A1" display="🔙　ライフイベント表に戻る" xr:uid="{C0A05ADE-FB76-438A-AE43-6DA5493ADDF5}"/>
    <hyperlink ref="D2:E2" location="CF表!A40" display="🔙　CF表に戻る" xr:uid="{99B61217-EBC1-49E1-BD1A-2348CE57C7A0}"/>
    <hyperlink ref="C1" location="目次!A1" display="🔙 目次に戻る" xr:uid="{48214B1F-B0BA-4E77-9866-432F66456526}"/>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986C9-D954-48A8-B61E-275915B9D34C}">
  <dimension ref="A3:L25"/>
  <sheetViews>
    <sheetView showGridLines="0" workbookViewId="0">
      <selection activeCell="B22" sqref="B22:E22"/>
    </sheetView>
  </sheetViews>
  <sheetFormatPr defaultColWidth="8.81640625" defaultRowHeight="13"/>
  <cols>
    <col min="1" max="1" width="3.81640625" customWidth="1"/>
    <col min="2" max="2" width="10.81640625" customWidth="1"/>
    <col min="3" max="3" width="17" customWidth="1"/>
    <col min="4" max="10" width="6.6328125" customWidth="1"/>
  </cols>
  <sheetData>
    <row r="3" spans="1:12">
      <c r="A3" s="16"/>
      <c r="B3" s="329" t="s">
        <v>0</v>
      </c>
      <c r="C3" s="329"/>
      <c r="D3" s="18">
        <v>2026</v>
      </c>
      <c r="E3" s="18">
        <v>2027</v>
      </c>
      <c r="F3" s="18">
        <v>2028</v>
      </c>
      <c r="G3" s="18">
        <v>2029</v>
      </c>
      <c r="H3" s="18">
        <v>2030</v>
      </c>
      <c r="I3" s="18">
        <v>2031</v>
      </c>
      <c r="J3" s="18">
        <v>2032</v>
      </c>
      <c r="L3" s="30" t="s">
        <v>35</v>
      </c>
    </row>
    <row r="4" spans="1:12">
      <c r="A4" s="329" t="s">
        <v>56</v>
      </c>
      <c r="B4" s="329" t="s">
        <v>9</v>
      </c>
      <c r="C4" s="329"/>
      <c r="D4" s="16">
        <v>59</v>
      </c>
      <c r="E4" s="16">
        <f>D4+1</f>
        <v>60</v>
      </c>
      <c r="F4" s="16">
        <f t="shared" ref="F4:J4" si="0">E4+1</f>
        <v>61</v>
      </c>
      <c r="G4" s="16">
        <f t="shared" si="0"/>
        <v>62</v>
      </c>
      <c r="H4" s="16">
        <f t="shared" si="0"/>
        <v>63</v>
      </c>
      <c r="I4" s="16">
        <f t="shared" si="0"/>
        <v>64</v>
      </c>
      <c r="J4" s="16">
        <f t="shared" si="0"/>
        <v>65</v>
      </c>
    </row>
    <row r="5" spans="1:12">
      <c r="A5" s="329"/>
      <c r="B5" s="329" t="s">
        <v>10</v>
      </c>
      <c r="C5" s="329"/>
      <c r="D5" s="16">
        <v>55</v>
      </c>
      <c r="E5" s="16">
        <f>D5+1</f>
        <v>56</v>
      </c>
      <c r="F5" s="16">
        <f t="shared" ref="F5:J5" si="1">E5+1</f>
        <v>57</v>
      </c>
      <c r="G5" s="16">
        <f t="shared" si="1"/>
        <v>58</v>
      </c>
      <c r="H5" s="16">
        <f t="shared" si="1"/>
        <v>59</v>
      </c>
      <c r="I5" s="16">
        <f t="shared" si="1"/>
        <v>60</v>
      </c>
      <c r="J5" s="16">
        <f t="shared" si="1"/>
        <v>61</v>
      </c>
    </row>
    <row r="6" spans="1:12" ht="4" customHeight="1">
      <c r="A6" s="19"/>
    </row>
    <row r="7" spans="1:12">
      <c r="A7" s="329" t="s">
        <v>57</v>
      </c>
      <c r="B7" s="329" t="s">
        <v>2</v>
      </c>
      <c r="C7" s="16" t="s">
        <v>3</v>
      </c>
      <c r="D7" s="16">
        <v>700</v>
      </c>
      <c r="E7" s="16"/>
      <c r="F7" s="16"/>
      <c r="G7" s="16"/>
      <c r="H7" s="16"/>
      <c r="I7" s="16"/>
      <c r="J7" s="16"/>
    </row>
    <row r="8" spans="1:12">
      <c r="A8" s="329"/>
      <c r="B8" s="329"/>
      <c r="C8" s="16" t="s">
        <v>4</v>
      </c>
      <c r="D8" s="16"/>
      <c r="E8" s="16"/>
      <c r="F8" s="16"/>
      <c r="G8" s="16"/>
      <c r="H8" s="16"/>
      <c r="I8" s="16"/>
      <c r="J8" s="16"/>
    </row>
    <row r="9" spans="1:12">
      <c r="A9" s="329" t="s">
        <v>58</v>
      </c>
      <c r="B9" s="329" t="s">
        <v>61</v>
      </c>
      <c r="C9" s="16" t="s">
        <v>59</v>
      </c>
      <c r="D9" s="16"/>
      <c r="E9" s="16">
        <v>100</v>
      </c>
      <c r="F9" s="16">
        <v>100</v>
      </c>
      <c r="G9" s="16">
        <v>100</v>
      </c>
      <c r="H9" s="16">
        <v>100</v>
      </c>
      <c r="I9" s="16">
        <v>100</v>
      </c>
      <c r="J9" s="16">
        <v>100</v>
      </c>
    </row>
    <row r="10" spans="1:12">
      <c r="A10" s="329"/>
      <c r="B10" s="329"/>
      <c r="C10" s="16" t="s">
        <v>62</v>
      </c>
      <c r="D10" s="16"/>
      <c r="E10" s="16">
        <v>20</v>
      </c>
      <c r="F10" s="16">
        <v>20</v>
      </c>
      <c r="G10" s="16">
        <v>20</v>
      </c>
      <c r="H10" s="16">
        <v>20</v>
      </c>
      <c r="I10" s="16">
        <v>20</v>
      </c>
      <c r="J10" s="16"/>
    </row>
    <row r="11" spans="1:12">
      <c r="A11" s="329"/>
      <c r="B11" s="329"/>
      <c r="C11" s="16" t="s">
        <v>12</v>
      </c>
      <c r="D11" s="16"/>
      <c r="E11" s="16"/>
      <c r="F11" s="16"/>
      <c r="G11" s="16"/>
      <c r="H11" s="16"/>
      <c r="I11" s="16"/>
      <c r="J11" s="16">
        <v>150</v>
      </c>
    </row>
    <row r="12" spans="1:12">
      <c r="A12" s="329"/>
      <c r="B12" s="329"/>
      <c r="C12" s="16" t="s">
        <v>4</v>
      </c>
      <c r="D12" s="16"/>
      <c r="E12" s="16"/>
      <c r="F12" s="16"/>
      <c r="G12" s="16"/>
      <c r="H12" s="16"/>
      <c r="I12" s="16"/>
      <c r="J12" s="16"/>
    </row>
    <row r="13" spans="1:12">
      <c r="A13" s="329" t="s">
        <v>60</v>
      </c>
      <c r="B13" s="329" t="s">
        <v>6</v>
      </c>
      <c r="C13" s="16" t="s">
        <v>63</v>
      </c>
      <c r="D13" s="16"/>
      <c r="E13" s="16"/>
      <c r="F13" s="16"/>
      <c r="G13" s="16"/>
      <c r="H13" s="16"/>
      <c r="I13" s="16"/>
      <c r="J13" s="16">
        <v>78</v>
      </c>
    </row>
    <row r="14" spans="1:12">
      <c r="A14" s="329"/>
      <c r="B14" s="329"/>
      <c r="C14" s="16" t="s">
        <v>64</v>
      </c>
      <c r="D14" s="16"/>
      <c r="E14" s="16"/>
      <c r="F14" s="16"/>
      <c r="G14" s="16"/>
      <c r="H14" s="16"/>
      <c r="I14" s="16"/>
      <c r="J14" s="16">
        <v>120</v>
      </c>
    </row>
    <row r="15" spans="1:12">
      <c r="A15" s="329"/>
      <c r="B15" s="329"/>
      <c r="C15" s="16" t="s">
        <v>65</v>
      </c>
      <c r="D15" s="16"/>
      <c r="E15" s="16"/>
      <c r="F15" s="16"/>
      <c r="G15" s="16"/>
      <c r="H15" s="16"/>
      <c r="I15" s="16"/>
      <c r="J15" s="16"/>
    </row>
    <row r="16" spans="1:12">
      <c r="A16" s="329"/>
      <c r="B16" s="329"/>
      <c r="C16" s="16" t="s">
        <v>66</v>
      </c>
      <c r="D16" s="16"/>
      <c r="E16" s="16"/>
      <c r="F16" s="16"/>
      <c r="G16" s="16"/>
      <c r="H16" s="16"/>
      <c r="I16" s="16"/>
      <c r="J16" s="16"/>
    </row>
    <row r="17" spans="1:10" ht="4" customHeight="1"/>
    <row r="18" spans="1:10">
      <c r="A18" s="18" t="s">
        <v>67</v>
      </c>
      <c r="B18" s="333" t="s">
        <v>13</v>
      </c>
      <c r="C18" s="333"/>
      <c r="D18" s="16"/>
      <c r="E18" s="16">
        <v>123</v>
      </c>
      <c r="F18" s="16">
        <v>18</v>
      </c>
      <c r="G18" s="16">
        <v>18</v>
      </c>
      <c r="H18" s="16">
        <v>18</v>
      </c>
      <c r="I18" s="16">
        <v>18</v>
      </c>
      <c r="J18" s="16">
        <v>67</v>
      </c>
    </row>
    <row r="21" spans="1:10" ht="3.5" customHeight="1"/>
    <row r="22" spans="1:10">
      <c r="B22" s="327" t="s">
        <v>347</v>
      </c>
      <c r="C22" s="327"/>
      <c r="D22" s="327"/>
      <c r="E22" s="327"/>
    </row>
    <row r="23" spans="1:10">
      <c r="B23" s="327" t="s">
        <v>345</v>
      </c>
      <c r="C23" s="327"/>
      <c r="D23" s="327"/>
      <c r="E23" s="327"/>
    </row>
    <row r="24" spans="1:10">
      <c r="B24" s="327" t="s">
        <v>346</v>
      </c>
      <c r="C24" s="327"/>
      <c r="D24" s="327"/>
      <c r="E24" s="327"/>
    </row>
    <row r="25" spans="1:10">
      <c r="B25" t="s">
        <v>348</v>
      </c>
    </row>
  </sheetData>
  <mergeCells count="14">
    <mergeCell ref="B24:E24"/>
    <mergeCell ref="B18:C18"/>
    <mergeCell ref="B4:C4"/>
    <mergeCell ref="B5:C5"/>
    <mergeCell ref="B3:C3"/>
    <mergeCell ref="B22:E22"/>
    <mergeCell ref="B23:E23"/>
    <mergeCell ref="A4:A5"/>
    <mergeCell ref="A7:A8"/>
    <mergeCell ref="B7:B8"/>
    <mergeCell ref="A9:A12"/>
    <mergeCell ref="A13:A16"/>
    <mergeCell ref="B9:B12"/>
    <mergeCell ref="B13:B16"/>
  </mergeCells>
  <phoneticPr fontId="1"/>
  <hyperlinks>
    <hyperlink ref="L3" location="CF表!A1" display="戻る" xr:uid="{C77B1704-10FC-484F-8B92-45FA6E4101D8}"/>
  </hyperlinks>
  <pageMargins left="0.7" right="0.7" top="0.75" bottom="0.75" header="0.3" footer="0.3"/>
  <pageSetup paperSize="9"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4C666-7821-41E3-BDF8-6360EA73C1BC}">
  <dimension ref="A1:M20"/>
  <sheetViews>
    <sheetView showGridLines="0" showRowColHeaders="0" zoomScale="145" zoomScaleNormal="145" workbookViewId="0">
      <selection activeCell="G25" sqref="G25"/>
    </sheetView>
  </sheetViews>
  <sheetFormatPr defaultColWidth="8.81640625" defaultRowHeight="13"/>
  <sheetData>
    <row r="1" spans="1:13" ht="16.5">
      <c r="A1" s="79" t="s">
        <v>444</v>
      </c>
      <c r="C1" s="30" t="s">
        <v>446</v>
      </c>
    </row>
    <row r="2" spans="1:13" ht="14">
      <c r="B2" s="17" t="s">
        <v>316</v>
      </c>
    </row>
    <row r="4" spans="1:13">
      <c r="B4" t="s">
        <v>310</v>
      </c>
      <c r="F4" t="s">
        <v>315</v>
      </c>
    </row>
    <row r="5" spans="1:13">
      <c r="C5" s="336">
        <v>2026</v>
      </c>
      <c r="D5" s="337"/>
      <c r="F5" t="s">
        <v>282</v>
      </c>
      <c r="G5" s="331" t="s">
        <v>74</v>
      </c>
      <c r="H5" s="331"/>
      <c r="J5" t="s">
        <v>289</v>
      </c>
    </row>
    <row r="6" spans="1:13">
      <c r="F6" s="333" t="s">
        <v>422</v>
      </c>
      <c r="G6" s="333"/>
      <c r="H6" s="239">
        <v>60</v>
      </c>
      <c r="J6" s="333" t="s">
        <v>290</v>
      </c>
      <c r="K6" s="333"/>
      <c r="L6" s="241">
        <v>0</v>
      </c>
    </row>
    <row r="7" spans="1:13">
      <c r="B7" s="116" t="s">
        <v>311</v>
      </c>
      <c r="F7" s="333" t="s">
        <v>274</v>
      </c>
      <c r="G7" s="333"/>
      <c r="H7" s="239">
        <v>500</v>
      </c>
      <c r="J7" s="333" t="s">
        <v>292</v>
      </c>
      <c r="K7" s="333"/>
      <c r="L7" s="241">
        <v>0</v>
      </c>
    </row>
    <row r="8" spans="1:13">
      <c r="B8" s="338" t="s">
        <v>270</v>
      </c>
      <c r="C8" s="338"/>
      <c r="D8" s="19" t="s">
        <v>75</v>
      </c>
      <c r="F8" s="334" t="s">
        <v>275</v>
      </c>
      <c r="G8" s="335"/>
      <c r="H8" s="239">
        <v>0</v>
      </c>
      <c r="J8" s="333" t="s">
        <v>294</v>
      </c>
      <c r="K8" s="333"/>
      <c r="L8" s="239">
        <v>2500</v>
      </c>
    </row>
    <row r="9" spans="1:13" ht="13.5" thickBot="1">
      <c r="B9" s="340" t="s">
        <v>393</v>
      </c>
      <c r="C9" s="340"/>
      <c r="D9" s="220">
        <v>33</v>
      </c>
      <c r="F9" s="334" t="s">
        <v>276</v>
      </c>
      <c r="G9" s="335"/>
      <c r="H9" s="239">
        <v>0</v>
      </c>
      <c r="J9" s="334" t="s">
        <v>297</v>
      </c>
      <c r="K9" s="335"/>
      <c r="L9" s="242">
        <v>0</v>
      </c>
    </row>
    <row r="10" spans="1:13" ht="14" thickTop="1" thickBot="1">
      <c r="B10" s="340" t="s">
        <v>394</v>
      </c>
      <c r="C10" s="340"/>
      <c r="D10" s="220">
        <v>30</v>
      </c>
      <c r="F10" s="334" t="s">
        <v>277</v>
      </c>
      <c r="G10" s="335"/>
      <c r="H10" s="240">
        <v>0</v>
      </c>
      <c r="J10" s="329" t="s">
        <v>295</v>
      </c>
      <c r="K10" s="339"/>
      <c r="L10" s="223">
        <f>SUM(L6:L9)</f>
        <v>2500</v>
      </c>
      <c r="M10" s="224"/>
    </row>
    <row r="11" spans="1:13" ht="14" thickTop="1" thickBot="1">
      <c r="B11" s="340" t="s">
        <v>423</v>
      </c>
      <c r="C11" s="340"/>
      <c r="D11" s="220">
        <v>3</v>
      </c>
      <c r="F11" s="329" t="s">
        <v>278</v>
      </c>
      <c r="G11" s="330"/>
      <c r="H11" s="221">
        <f>SUM(H6:H10)</f>
        <v>560</v>
      </c>
      <c r="L11" s="222"/>
    </row>
    <row r="12" spans="1:13" ht="13.5" thickTop="1">
      <c r="B12" s="340" t="s">
        <v>424</v>
      </c>
      <c r="C12" s="340"/>
      <c r="D12" s="220">
        <v>0</v>
      </c>
      <c r="J12" t="s">
        <v>317</v>
      </c>
    </row>
    <row r="13" spans="1:13">
      <c r="B13" s="332"/>
      <c r="C13" s="332"/>
      <c r="D13" s="151"/>
      <c r="J13" t="s">
        <v>298</v>
      </c>
    </row>
    <row r="14" spans="1:13">
      <c r="B14" s="332"/>
      <c r="C14" s="332"/>
      <c r="D14" s="151"/>
      <c r="F14" t="s">
        <v>283</v>
      </c>
      <c r="J14" t="s">
        <v>299</v>
      </c>
    </row>
    <row r="15" spans="1:13">
      <c r="F15" s="333" t="s">
        <v>284</v>
      </c>
      <c r="G15" s="333"/>
      <c r="H15" s="239">
        <v>3000</v>
      </c>
      <c r="J15" t="s">
        <v>318</v>
      </c>
    </row>
    <row r="16" spans="1:13" ht="16.5">
      <c r="B16" s="328" t="s">
        <v>358</v>
      </c>
      <c r="C16" s="328"/>
      <c r="F16" s="333" t="s">
        <v>285</v>
      </c>
      <c r="G16" s="333"/>
      <c r="H16" s="239"/>
      <c r="J16" t="s">
        <v>300</v>
      </c>
    </row>
    <row r="17" spans="2:10" ht="13.5" thickBot="1">
      <c r="F17" s="333" t="s">
        <v>287</v>
      </c>
      <c r="G17" s="333"/>
      <c r="H17" s="240"/>
      <c r="J17" t="s">
        <v>302</v>
      </c>
    </row>
    <row r="18" spans="2:10" ht="14" thickTop="1" thickBot="1">
      <c r="B18" s="341" t="s">
        <v>359</v>
      </c>
      <c r="C18" s="341"/>
      <c r="D18" s="341"/>
      <c r="F18" s="329" t="s">
        <v>288</v>
      </c>
      <c r="G18" s="339"/>
      <c r="H18" s="223">
        <f>SUM(H15:H17)</f>
        <v>3000</v>
      </c>
      <c r="I18" s="224"/>
      <c r="J18" t="s">
        <v>301</v>
      </c>
    </row>
    <row r="19" spans="2:10" ht="13.5" thickTop="1">
      <c r="H19" s="222"/>
    </row>
    <row r="20" spans="2:10" ht="16.5">
      <c r="B20" s="328" t="s">
        <v>319</v>
      </c>
      <c r="C20" s="328"/>
      <c r="F20" t="s">
        <v>506</v>
      </c>
      <c r="I20" s="30" t="s">
        <v>505</v>
      </c>
    </row>
  </sheetData>
  <sheetProtection algorithmName="SHA-512" hashValue="BYM1oQ0gLsZluj6/dhfdBk6/ragwNm7prSUZ/Nzuw21ezS3aMz5mB8F5Ixm2c8utb6Bcqjlp9AHe08UDEhVc4g==" saltValue="vvdLPt6IhObWYIGLq/ZidQ==" spinCount="100000" sheet="1" objects="1" scenarios="1"/>
  <mergeCells count="27">
    <mergeCell ref="B20:C20"/>
    <mergeCell ref="J6:K6"/>
    <mergeCell ref="J7:K7"/>
    <mergeCell ref="J10:K10"/>
    <mergeCell ref="J8:K8"/>
    <mergeCell ref="J9:K9"/>
    <mergeCell ref="F16:G16"/>
    <mergeCell ref="F17:G17"/>
    <mergeCell ref="F18:G18"/>
    <mergeCell ref="B9:C9"/>
    <mergeCell ref="B10:C10"/>
    <mergeCell ref="B11:C11"/>
    <mergeCell ref="B12:C12"/>
    <mergeCell ref="B13:C13"/>
    <mergeCell ref="F15:G15"/>
    <mergeCell ref="B18:D18"/>
    <mergeCell ref="B16:C16"/>
    <mergeCell ref="F11:G11"/>
    <mergeCell ref="G5:H5"/>
    <mergeCell ref="B14:C14"/>
    <mergeCell ref="F6:G6"/>
    <mergeCell ref="F7:G7"/>
    <mergeCell ref="F8:G8"/>
    <mergeCell ref="F9:G9"/>
    <mergeCell ref="F10:G10"/>
    <mergeCell ref="C5:D5"/>
    <mergeCell ref="B8:C8"/>
  </mergeCells>
  <phoneticPr fontId="1"/>
  <hyperlinks>
    <hyperlink ref="B16:C16" location="家計BS!A1" display="家計BSへ🖱☞" xr:uid="{1536D381-AF82-4C3D-BD9C-495344C7254F}"/>
    <hyperlink ref="B20:C20" location="CF表!A1" display="ＣＦ表へ🖱☞" xr:uid="{3A88A8AC-261C-403F-93A1-C6243A0B0769}"/>
    <hyperlink ref="A1" location="表紙!A1" display="表紙へ" xr:uid="{3392928E-E18E-4A95-82F2-2AF7FAC63798}"/>
    <hyperlink ref="B18:C18" location="CF表!A1" display="ＣＦ表へ🖱☞" xr:uid="{A7C836D0-C0A7-4789-BFFA-B939CF9B4547}"/>
    <hyperlink ref="B18:D18" location="ライフイベント表!A1" display="ライフイベント表へ🖱☞" xr:uid="{6D0AA76B-9D2C-47F4-8870-7B6170414AE1}"/>
    <hyperlink ref="C1" location="目次!A1" display="🔙目次へ戻る" xr:uid="{1FC88548-279D-41AA-A294-362036E18F10}"/>
    <hyperlink ref="I20" r:id="rId1" xr:uid="{FE3BE3E1-7286-4FAB-9FEC-BFA60FE85B5D}"/>
  </hyperlinks>
  <pageMargins left="0.7" right="0.7" top="0.75" bottom="0.75" header="0.3" footer="0.3"/>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6B902-1332-430C-8439-651741C0D28F}">
  <dimension ref="B3:M21"/>
  <sheetViews>
    <sheetView showGridLines="0" showRowColHeaders="0" workbookViewId="0"/>
  </sheetViews>
  <sheetFormatPr defaultColWidth="8.81640625" defaultRowHeight="13"/>
  <cols>
    <col min="2" max="2" width="16.6328125" customWidth="1"/>
    <col min="3" max="3" width="11.1796875" customWidth="1"/>
    <col min="4" max="4" width="16.6328125" customWidth="1"/>
    <col min="5" max="5" width="11.1796875" customWidth="1"/>
    <col min="10" max="10" width="16.6328125" customWidth="1"/>
    <col min="11" max="11" width="11.1796875" customWidth="1"/>
    <col min="12" max="12" width="16.54296875" customWidth="1"/>
    <col min="13" max="13" width="11.1796875" customWidth="1"/>
  </cols>
  <sheetData>
    <row r="3" spans="2:13">
      <c r="B3" s="87"/>
      <c r="C3" s="87"/>
      <c r="D3" s="87"/>
      <c r="E3" s="87"/>
    </row>
    <row r="4" spans="2:13" ht="14">
      <c r="B4" s="87"/>
      <c r="C4" s="346" t="s">
        <v>313</v>
      </c>
      <c r="D4" s="347"/>
      <c r="E4" s="87"/>
      <c r="G4" s="341" t="s">
        <v>359</v>
      </c>
      <c r="H4" s="341"/>
      <c r="I4" s="341"/>
      <c r="J4" s="87"/>
      <c r="K4" s="346"/>
      <c r="L4" s="347"/>
      <c r="M4" s="87"/>
    </row>
    <row r="5" spans="2:13" ht="6.5" customHeight="1">
      <c r="B5" s="87"/>
      <c r="C5" s="87"/>
      <c r="D5" s="87"/>
      <c r="E5" s="87"/>
      <c r="J5" s="87"/>
      <c r="K5" s="87"/>
      <c r="L5" s="87"/>
      <c r="M5" s="87"/>
    </row>
    <row r="6" spans="2:13" ht="13.5" thickBot="1">
      <c r="B6" s="348">
        <f>基本情報!C5</f>
        <v>2026</v>
      </c>
      <c r="C6" s="348"/>
      <c r="D6" s="349" t="s">
        <v>314</v>
      </c>
      <c r="E6" s="349"/>
      <c r="G6" s="341" t="s">
        <v>320</v>
      </c>
      <c r="H6" s="341"/>
      <c r="J6" s="350"/>
      <c r="K6" s="350"/>
      <c r="L6" s="351"/>
      <c r="M6" s="351"/>
    </row>
    <row r="7" spans="2:13" ht="13.5" thickBot="1">
      <c r="B7" s="342" t="s">
        <v>303</v>
      </c>
      <c r="C7" s="343"/>
      <c r="D7" s="344" t="s">
        <v>289</v>
      </c>
      <c r="E7" s="345"/>
      <c r="J7" s="351"/>
      <c r="K7" s="351"/>
      <c r="L7" s="352"/>
      <c r="M7" s="352"/>
    </row>
    <row r="8" spans="2:13" ht="16.5">
      <c r="B8" s="128" t="s">
        <v>312</v>
      </c>
      <c r="C8" s="129">
        <f>基本情報!H6</f>
        <v>60</v>
      </c>
      <c r="D8" s="118" t="s">
        <v>304</v>
      </c>
      <c r="E8" s="119">
        <f>基本情報!L6</f>
        <v>0</v>
      </c>
      <c r="G8" s="341" t="s">
        <v>449</v>
      </c>
      <c r="H8" s="341"/>
      <c r="J8" s="87"/>
      <c r="K8" s="204"/>
      <c r="L8" s="87"/>
      <c r="M8" s="204"/>
    </row>
    <row r="9" spans="2:13">
      <c r="B9" s="130" t="s">
        <v>273</v>
      </c>
      <c r="C9" s="131">
        <f>基本情報!H7</f>
        <v>500</v>
      </c>
      <c r="D9" s="120" t="s">
        <v>291</v>
      </c>
      <c r="E9" s="121">
        <f>基本情報!L7</f>
        <v>0</v>
      </c>
      <c r="K9" s="205"/>
      <c r="L9" s="87"/>
      <c r="M9" s="204"/>
    </row>
    <row r="10" spans="2:13" ht="16.5">
      <c r="B10" s="130" t="s">
        <v>275</v>
      </c>
      <c r="C10" s="131">
        <f>基本情報!H8</f>
        <v>0</v>
      </c>
      <c r="D10" s="120" t="s">
        <v>293</v>
      </c>
      <c r="E10" s="121">
        <f>基本情報!L8</f>
        <v>2500</v>
      </c>
      <c r="G10" s="326" t="s">
        <v>448</v>
      </c>
      <c r="H10" s="326"/>
      <c r="K10" s="205"/>
      <c r="L10" s="87"/>
      <c r="M10" s="204"/>
    </row>
    <row r="11" spans="2:13" ht="13.5" thickBot="1">
      <c r="B11" s="130" t="s">
        <v>276</v>
      </c>
      <c r="C11" s="131">
        <f>基本情報!H9</f>
        <v>0</v>
      </c>
      <c r="D11" s="122" t="s">
        <v>296</v>
      </c>
      <c r="E11" s="123">
        <f>基本情報!L9</f>
        <v>0</v>
      </c>
      <c r="K11" s="205"/>
      <c r="L11" s="87"/>
      <c r="M11" s="204"/>
    </row>
    <row r="12" spans="2:13" ht="13.5" thickBot="1">
      <c r="B12" s="130" t="s">
        <v>277</v>
      </c>
      <c r="C12" s="131">
        <f>基本情報!H10</f>
        <v>0</v>
      </c>
      <c r="D12" s="318" t="s">
        <v>295</v>
      </c>
      <c r="E12" s="322">
        <f>SUM(E8:E11)</f>
        <v>2500</v>
      </c>
      <c r="K12" s="205"/>
      <c r="L12" s="155"/>
      <c r="M12" s="204"/>
    </row>
    <row r="13" spans="2:13">
      <c r="B13" s="120" t="s">
        <v>305</v>
      </c>
      <c r="C13" s="131">
        <f>基本情報!H15</f>
        <v>3000</v>
      </c>
      <c r="D13" s="124"/>
      <c r="E13" s="125"/>
      <c r="K13" s="205"/>
      <c r="L13" s="87"/>
      <c r="M13" s="87"/>
    </row>
    <row r="14" spans="2:13" ht="13.5" thickBot="1">
      <c r="B14" s="120" t="s">
        <v>285</v>
      </c>
      <c r="C14" s="131">
        <f>基本情報!H16</f>
        <v>0</v>
      </c>
      <c r="D14" s="124"/>
      <c r="E14" s="126"/>
      <c r="J14" s="87"/>
      <c r="K14" s="205"/>
      <c r="L14" s="87"/>
      <c r="M14" s="87"/>
    </row>
    <row r="15" spans="2:13" ht="13.5" thickBot="1">
      <c r="B15" s="122" t="s">
        <v>286</v>
      </c>
      <c r="C15" s="123">
        <f>基本情報!H17</f>
        <v>0</v>
      </c>
      <c r="D15" s="319" t="s">
        <v>306</v>
      </c>
      <c r="E15" s="322">
        <f>C17-E12</f>
        <v>1060</v>
      </c>
      <c r="J15" s="87"/>
      <c r="K15" s="205"/>
      <c r="L15" s="177"/>
      <c r="M15" s="204"/>
    </row>
    <row r="16" spans="2:13" ht="13.5" thickBot="1">
      <c r="D16" s="124"/>
      <c r="E16" s="127"/>
      <c r="J16" s="87"/>
      <c r="K16" s="204"/>
      <c r="L16" s="87"/>
      <c r="M16" s="87"/>
    </row>
    <row r="17" spans="2:13" ht="13.5" thickBot="1">
      <c r="B17" s="318" t="s">
        <v>307</v>
      </c>
      <c r="C17" s="322">
        <f>SUM(C8:C15)</f>
        <v>3560</v>
      </c>
      <c r="D17" s="321" t="s">
        <v>308</v>
      </c>
      <c r="E17" s="323">
        <f>E12+E15</f>
        <v>3560</v>
      </c>
      <c r="J17" s="155"/>
      <c r="K17" s="204"/>
      <c r="L17" s="87"/>
      <c r="M17" s="206"/>
    </row>
    <row r="18" spans="2:13" ht="13.5" thickBot="1">
      <c r="B18" s="87"/>
      <c r="C18" s="87"/>
      <c r="D18" s="87"/>
      <c r="E18" s="87"/>
      <c r="J18" s="87"/>
      <c r="K18" s="87"/>
      <c r="L18" s="87"/>
      <c r="M18" s="87"/>
    </row>
    <row r="19" spans="2:13" ht="13.5" thickBot="1">
      <c r="B19" s="87"/>
      <c r="C19" s="87"/>
      <c r="D19" s="321" t="s">
        <v>309</v>
      </c>
      <c r="E19" s="324">
        <f>IF(E17=0,"",E15/E17)</f>
        <v>0.29775280898876405</v>
      </c>
      <c r="J19" s="87"/>
      <c r="K19" s="87"/>
      <c r="L19" s="87"/>
      <c r="M19" s="207"/>
    </row>
    <row r="20" spans="2:13">
      <c r="B20" s="87"/>
      <c r="C20" s="87"/>
      <c r="D20" s="87"/>
      <c r="E20" s="87"/>
    </row>
    <row r="21" spans="2:13">
      <c r="B21" s="87"/>
      <c r="C21" s="87"/>
      <c r="D21" s="87"/>
      <c r="E21" s="87"/>
    </row>
  </sheetData>
  <sheetProtection algorithmName="SHA-512" hashValue="3lvMx653jC1Qf+BXjb246FpqLJ4uA7QeGKdpDB3c85sqZpXslXYqaQSFMC4480g2DG6WFfErQg2qqiuS1YiEVA==" saltValue="jjJMfW3U+k4YdAjW9Pt3Hw==" spinCount="100000" sheet="1" objects="1" scenarios="1"/>
  <mergeCells count="14">
    <mergeCell ref="K4:L4"/>
    <mergeCell ref="J6:K6"/>
    <mergeCell ref="L6:M6"/>
    <mergeCell ref="J7:K7"/>
    <mergeCell ref="L7:M7"/>
    <mergeCell ref="G10:H10"/>
    <mergeCell ref="B7:C7"/>
    <mergeCell ref="D7:E7"/>
    <mergeCell ref="C4:D4"/>
    <mergeCell ref="G8:H8"/>
    <mergeCell ref="G6:H6"/>
    <mergeCell ref="B6:C6"/>
    <mergeCell ref="D6:E6"/>
    <mergeCell ref="G4:I4"/>
  </mergeCells>
  <phoneticPr fontId="1"/>
  <hyperlinks>
    <hyperlink ref="G8:H8" location="基本情報!A1" display="基本情報へ🔙" xr:uid="{8FD8C205-FB98-4D03-9651-99D45A59F7E7}"/>
    <hyperlink ref="G6:H6" location="CF表!A1" display="ＣＦ表へ🖱☞" xr:uid="{0CEA45B2-7554-49CA-AA80-2A27645426F3}"/>
    <hyperlink ref="G10:H10" location="目次!A1" display="🔙目次へ戻る" xr:uid="{7E284AD4-BD40-4D7C-8720-373DE14CDB38}"/>
    <hyperlink ref="G4:H4" location="CF表!A1" display="ＣＦ表へ🖱☞" xr:uid="{E6AFECEA-53FC-44DB-BF97-40E00588B6E3}"/>
    <hyperlink ref="G4:I4" location="ライフイベント表!A1" display="ライフイベント表へ🖱☞" xr:uid="{ED04AB9F-5A5D-4747-925F-072E7BFC1478}"/>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7D99D-7D4B-435A-B683-CB37B1DB8DAC}">
  <dimension ref="A1:CD75"/>
  <sheetViews>
    <sheetView showGridLines="0" showRowColHeaders="0" zoomScale="97" workbookViewId="0">
      <pane xSplit="6" ySplit="4" topLeftCell="G5" activePane="bottomRight" state="frozen"/>
      <selection pane="topRight" activeCell="G1" sqref="G1"/>
      <selection pane="bottomLeft" activeCell="A5" sqref="A5"/>
      <selection pane="bottomRight"/>
    </sheetView>
  </sheetViews>
  <sheetFormatPr defaultColWidth="8.81640625" defaultRowHeight="14.5" customHeight="1"/>
  <cols>
    <col min="1" max="2" width="3.1796875" customWidth="1"/>
    <col min="3" max="3" width="20.81640625" customWidth="1"/>
    <col min="7" max="7" width="8.6328125" customWidth="1"/>
    <col min="8" max="9" width="8.81640625" customWidth="1"/>
  </cols>
  <sheetData>
    <row r="1" spans="2:82" ht="14.5" customHeight="1">
      <c r="B1" s="87"/>
      <c r="C1" s="162" t="s">
        <v>492</v>
      </c>
      <c r="D1" s="87"/>
      <c r="E1" s="87"/>
      <c r="F1" s="87"/>
    </row>
    <row r="2" spans="2:82" ht="14.5" customHeight="1">
      <c r="B2" s="87"/>
      <c r="C2" s="298" t="s">
        <v>447</v>
      </c>
      <c r="D2" s="299" t="s">
        <v>450</v>
      </c>
      <c r="E2" s="87"/>
      <c r="F2" s="87"/>
    </row>
    <row r="3" spans="2:82" ht="14.5" customHeight="1">
      <c r="B3" s="87"/>
      <c r="C3" s="87"/>
      <c r="D3" s="87"/>
      <c r="E3" s="87"/>
      <c r="F3" s="87"/>
    </row>
    <row r="4" spans="2:82" s="1" customFormat="1" ht="14.5" customHeight="1">
      <c r="B4" s="4"/>
      <c r="C4" s="115" t="s">
        <v>212</v>
      </c>
      <c r="D4" s="248"/>
      <c r="E4" s="248"/>
      <c r="F4" s="300" t="s">
        <v>205</v>
      </c>
      <c r="G4" s="3">
        <f>IF(G5="","",基本情報!C5)</f>
        <v>2026</v>
      </c>
      <c r="H4" s="3">
        <f>IF(H5="","",G4+1)</f>
        <v>2027</v>
      </c>
      <c r="I4" s="3">
        <f>IF(I5="","",H4+1)</f>
        <v>2028</v>
      </c>
      <c r="J4" s="3">
        <f t="shared" ref="J4:BU4" si="0">IF(J5="","",I4+1)</f>
        <v>2029</v>
      </c>
      <c r="K4" s="3">
        <f t="shared" si="0"/>
        <v>2030</v>
      </c>
      <c r="L4" s="3">
        <f t="shared" si="0"/>
        <v>2031</v>
      </c>
      <c r="M4" s="3">
        <f t="shared" si="0"/>
        <v>2032</v>
      </c>
      <c r="N4" s="3">
        <f t="shared" si="0"/>
        <v>2033</v>
      </c>
      <c r="O4" s="3">
        <f t="shared" si="0"/>
        <v>2034</v>
      </c>
      <c r="P4" s="3">
        <f t="shared" si="0"/>
        <v>2035</v>
      </c>
      <c r="Q4" s="3">
        <f t="shared" si="0"/>
        <v>2036</v>
      </c>
      <c r="R4" s="3">
        <f t="shared" si="0"/>
        <v>2037</v>
      </c>
      <c r="S4" s="3">
        <f t="shared" si="0"/>
        <v>2038</v>
      </c>
      <c r="T4" s="3">
        <f t="shared" si="0"/>
        <v>2039</v>
      </c>
      <c r="U4" s="3">
        <f t="shared" si="0"/>
        <v>2040</v>
      </c>
      <c r="V4" s="3">
        <f t="shared" si="0"/>
        <v>2041</v>
      </c>
      <c r="W4" s="3">
        <f t="shared" si="0"/>
        <v>2042</v>
      </c>
      <c r="X4" s="3">
        <f t="shared" si="0"/>
        <v>2043</v>
      </c>
      <c r="Y4" s="3">
        <f t="shared" si="0"/>
        <v>2044</v>
      </c>
      <c r="Z4" s="3">
        <f t="shared" si="0"/>
        <v>2045</v>
      </c>
      <c r="AA4" s="3">
        <f t="shared" si="0"/>
        <v>2046</v>
      </c>
      <c r="AB4" s="3">
        <f t="shared" si="0"/>
        <v>2047</v>
      </c>
      <c r="AC4" s="3">
        <f t="shared" si="0"/>
        <v>2048</v>
      </c>
      <c r="AD4" s="3">
        <f t="shared" si="0"/>
        <v>2049</v>
      </c>
      <c r="AE4" s="3">
        <f t="shared" si="0"/>
        <v>2050</v>
      </c>
      <c r="AF4" s="3">
        <f t="shared" si="0"/>
        <v>2051</v>
      </c>
      <c r="AG4" s="3">
        <f t="shared" si="0"/>
        <v>2052</v>
      </c>
      <c r="AH4" s="3">
        <f t="shared" si="0"/>
        <v>2053</v>
      </c>
      <c r="AI4" s="3">
        <f t="shared" si="0"/>
        <v>2054</v>
      </c>
      <c r="AJ4" s="3">
        <f t="shared" si="0"/>
        <v>2055</v>
      </c>
      <c r="AK4" s="3">
        <f t="shared" si="0"/>
        <v>2056</v>
      </c>
      <c r="AL4" s="3">
        <f t="shared" si="0"/>
        <v>2057</v>
      </c>
      <c r="AM4" s="3">
        <f t="shared" si="0"/>
        <v>2058</v>
      </c>
      <c r="AN4" s="3">
        <f t="shared" si="0"/>
        <v>2059</v>
      </c>
      <c r="AO4" s="3">
        <f t="shared" si="0"/>
        <v>2060</v>
      </c>
      <c r="AP4" s="3">
        <f t="shared" si="0"/>
        <v>2061</v>
      </c>
      <c r="AQ4" s="3">
        <f t="shared" si="0"/>
        <v>2062</v>
      </c>
      <c r="AR4" s="3">
        <f t="shared" si="0"/>
        <v>2063</v>
      </c>
      <c r="AS4" s="3">
        <f t="shared" si="0"/>
        <v>2064</v>
      </c>
      <c r="AT4" s="3">
        <f t="shared" si="0"/>
        <v>2065</v>
      </c>
      <c r="AU4" s="3">
        <f t="shared" si="0"/>
        <v>2066</v>
      </c>
      <c r="AV4" s="3">
        <f t="shared" si="0"/>
        <v>2067</v>
      </c>
      <c r="AW4" s="3">
        <f t="shared" si="0"/>
        <v>2068</v>
      </c>
      <c r="AX4" s="3">
        <f t="shared" si="0"/>
        <v>2069</v>
      </c>
      <c r="AY4" s="3">
        <f t="shared" si="0"/>
        <v>2070</v>
      </c>
      <c r="AZ4" s="3">
        <f t="shared" si="0"/>
        <v>2071</v>
      </c>
      <c r="BA4" s="3">
        <f t="shared" si="0"/>
        <v>2072</v>
      </c>
      <c r="BB4" s="3">
        <f t="shared" si="0"/>
        <v>2073</v>
      </c>
      <c r="BC4" s="3">
        <f t="shared" si="0"/>
        <v>2074</v>
      </c>
      <c r="BD4" s="3">
        <f t="shared" si="0"/>
        <v>2075</v>
      </c>
      <c r="BE4" s="3">
        <f t="shared" si="0"/>
        <v>2076</v>
      </c>
      <c r="BF4" s="3">
        <f t="shared" si="0"/>
        <v>2077</v>
      </c>
      <c r="BG4" s="3">
        <f t="shared" si="0"/>
        <v>2078</v>
      </c>
      <c r="BH4" s="3">
        <f t="shared" si="0"/>
        <v>2079</v>
      </c>
      <c r="BI4" s="3">
        <f t="shared" si="0"/>
        <v>2080</v>
      </c>
      <c r="BJ4" s="3">
        <f t="shared" si="0"/>
        <v>2081</v>
      </c>
      <c r="BK4" s="3">
        <f t="shared" si="0"/>
        <v>2082</v>
      </c>
      <c r="BL4" s="3">
        <f t="shared" si="0"/>
        <v>2083</v>
      </c>
      <c r="BM4" s="3">
        <f t="shared" si="0"/>
        <v>2084</v>
      </c>
      <c r="BN4" s="3">
        <f t="shared" si="0"/>
        <v>2085</v>
      </c>
      <c r="BO4" s="3">
        <f t="shared" si="0"/>
        <v>2086</v>
      </c>
      <c r="BP4" s="3">
        <f t="shared" si="0"/>
        <v>2087</v>
      </c>
      <c r="BQ4" s="3">
        <f t="shared" si="0"/>
        <v>2088</v>
      </c>
      <c r="BR4" s="3">
        <f t="shared" si="0"/>
        <v>2089</v>
      </c>
      <c r="BS4" s="3">
        <f t="shared" si="0"/>
        <v>2090</v>
      </c>
      <c r="BT4" s="3">
        <f t="shared" si="0"/>
        <v>2091</v>
      </c>
      <c r="BU4" s="3">
        <f t="shared" si="0"/>
        <v>2092</v>
      </c>
      <c r="BV4" s="3">
        <f t="shared" ref="BV4:CD4" si="1">IF(BV5="","",BU4+1)</f>
        <v>2093</v>
      </c>
      <c r="BW4" s="3" t="str">
        <f t="shared" si="1"/>
        <v/>
      </c>
      <c r="BX4" s="3" t="str">
        <f t="shared" si="1"/>
        <v/>
      </c>
      <c r="BY4" s="3" t="str">
        <f t="shared" si="1"/>
        <v/>
      </c>
      <c r="BZ4" s="3" t="str">
        <f>IF(BZ5="","",BY4+1)</f>
        <v/>
      </c>
      <c r="CA4" s="3" t="str">
        <f t="shared" si="1"/>
        <v/>
      </c>
      <c r="CB4" s="3" t="str">
        <f t="shared" si="1"/>
        <v/>
      </c>
      <c r="CC4" s="3" t="str">
        <f t="shared" si="1"/>
        <v/>
      </c>
      <c r="CD4" s="3" t="str">
        <f t="shared" si="1"/>
        <v/>
      </c>
    </row>
    <row r="5" spans="2:82" s="1" customFormat="1" ht="14.5" customHeight="1">
      <c r="B5" s="184"/>
      <c r="C5" s="184" t="s">
        <v>208</v>
      </c>
      <c r="D5" s="362" t="str">
        <f>IF(基本情報!B9="","",基本情報!B9)</f>
        <v>M.大輔</v>
      </c>
      <c r="E5" s="363"/>
      <c r="F5" s="301" t="s">
        <v>75</v>
      </c>
      <c r="G5" s="254">
        <f>IF(基本情報!D9="","",基本情報!D9)</f>
        <v>33</v>
      </c>
      <c r="H5" s="4">
        <f>IF(G5="","",IF(G5+1&gt;100,"",G5+1))</f>
        <v>34</v>
      </c>
      <c r="I5" s="4">
        <f t="shared" ref="I5:BT5" si="2">IF(H5="","",IF(H5+1&gt;100,"",H5+1))</f>
        <v>35</v>
      </c>
      <c r="J5" s="4">
        <f t="shared" si="2"/>
        <v>36</v>
      </c>
      <c r="K5" s="4">
        <f t="shared" si="2"/>
        <v>37</v>
      </c>
      <c r="L5" s="4">
        <f t="shared" si="2"/>
        <v>38</v>
      </c>
      <c r="M5" s="4">
        <f t="shared" si="2"/>
        <v>39</v>
      </c>
      <c r="N5" s="4">
        <f t="shared" si="2"/>
        <v>40</v>
      </c>
      <c r="O5" s="4">
        <f t="shared" si="2"/>
        <v>41</v>
      </c>
      <c r="P5" s="4">
        <f t="shared" si="2"/>
        <v>42</v>
      </c>
      <c r="Q5" s="4">
        <f t="shared" si="2"/>
        <v>43</v>
      </c>
      <c r="R5" s="4">
        <f t="shared" si="2"/>
        <v>44</v>
      </c>
      <c r="S5" s="4">
        <f t="shared" si="2"/>
        <v>45</v>
      </c>
      <c r="T5" s="4">
        <f t="shared" si="2"/>
        <v>46</v>
      </c>
      <c r="U5" s="4">
        <f t="shared" si="2"/>
        <v>47</v>
      </c>
      <c r="V5" s="4">
        <f t="shared" si="2"/>
        <v>48</v>
      </c>
      <c r="W5" s="4">
        <f t="shared" si="2"/>
        <v>49</v>
      </c>
      <c r="X5" s="4">
        <f t="shared" si="2"/>
        <v>50</v>
      </c>
      <c r="Y5" s="4">
        <f t="shared" si="2"/>
        <v>51</v>
      </c>
      <c r="Z5" s="4">
        <f t="shared" si="2"/>
        <v>52</v>
      </c>
      <c r="AA5" s="4">
        <f t="shared" si="2"/>
        <v>53</v>
      </c>
      <c r="AB5" s="4">
        <f t="shared" si="2"/>
        <v>54</v>
      </c>
      <c r="AC5" s="4">
        <f t="shared" si="2"/>
        <v>55</v>
      </c>
      <c r="AD5" s="4">
        <f t="shared" si="2"/>
        <v>56</v>
      </c>
      <c r="AE5" s="4">
        <f t="shared" si="2"/>
        <v>57</v>
      </c>
      <c r="AF5" s="4">
        <f t="shared" si="2"/>
        <v>58</v>
      </c>
      <c r="AG5" s="4">
        <f t="shared" si="2"/>
        <v>59</v>
      </c>
      <c r="AH5" s="4">
        <f t="shared" si="2"/>
        <v>60</v>
      </c>
      <c r="AI5" s="4">
        <f t="shared" si="2"/>
        <v>61</v>
      </c>
      <c r="AJ5" s="4">
        <f t="shared" si="2"/>
        <v>62</v>
      </c>
      <c r="AK5" s="4">
        <f t="shared" si="2"/>
        <v>63</v>
      </c>
      <c r="AL5" s="4">
        <f t="shared" si="2"/>
        <v>64</v>
      </c>
      <c r="AM5" s="4">
        <f t="shared" si="2"/>
        <v>65</v>
      </c>
      <c r="AN5" s="4">
        <f t="shared" si="2"/>
        <v>66</v>
      </c>
      <c r="AO5" s="4">
        <f t="shared" si="2"/>
        <v>67</v>
      </c>
      <c r="AP5" s="4">
        <f t="shared" si="2"/>
        <v>68</v>
      </c>
      <c r="AQ5" s="4">
        <f t="shared" si="2"/>
        <v>69</v>
      </c>
      <c r="AR5" s="4">
        <f t="shared" si="2"/>
        <v>70</v>
      </c>
      <c r="AS5" s="4">
        <f t="shared" si="2"/>
        <v>71</v>
      </c>
      <c r="AT5" s="4">
        <f t="shared" si="2"/>
        <v>72</v>
      </c>
      <c r="AU5" s="4">
        <f t="shared" si="2"/>
        <v>73</v>
      </c>
      <c r="AV5" s="4">
        <f t="shared" si="2"/>
        <v>74</v>
      </c>
      <c r="AW5" s="4">
        <f t="shared" si="2"/>
        <v>75</v>
      </c>
      <c r="AX5" s="4">
        <f t="shared" si="2"/>
        <v>76</v>
      </c>
      <c r="AY5" s="4">
        <f t="shared" si="2"/>
        <v>77</v>
      </c>
      <c r="AZ5" s="4">
        <f t="shared" si="2"/>
        <v>78</v>
      </c>
      <c r="BA5" s="4">
        <f t="shared" si="2"/>
        <v>79</v>
      </c>
      <c r="BB5" s="4">
        <f t="shared" si="2"/>
        <v>80</v>
      </c>
      <c r="BC5" s="4">
        <f t="shared" si="2"/>
        <v>81</v>
      </c>
      <c r="BD5" s="4">
        <f t="shared" si="2"/>
        <v>82</v>
      </c>
      <c r="BE5" s="4">
        <f t="shared" si="2"/>
        <v>83</v>
      </c>
      <c r="BF5" s="4">
        <f t="shared" si="2"/>
        <v>84</v>
      </c>
      <c r="BG5" s="4">
        <f t="shared" si="2"/>
        <v>85</v>
      </c>
      <c r="BH5" s="4">
        <f t="shared" si="2"/>
        <v>86</v>
      </c>
      <c r="BI5" s="4">
        <f t="shared" si="2"/>
        <v>87</v>
      </c>
      <c r="BJ5" s="4">
        <f t="shared" si="2"/>
        <v>88</v>
      </c>
      <c r="BK5" s="4">
        <f t="shared" si="2"/>
        <v>89</v>
      </c>
      <c r="BL5" s="4">
        <f t="shared" si="2"/>
        <v>90</v>
      </c>
      <c r="BM5" s="4">
        <f t="shared" si="2"/>
        <v>91</v>
      </c>
      <c r="BN5" s="4">
        <f t="shared" si="2"/>
        <v>92</v>
      </c>
      <c r="BO5" s="4">
        <f t="shared" si="2"/>
        <v>93</v>
      </c>
      <c r="BP5" s="4">
        <f t="shared" si="2"/>
        <v>94</v>
      </c>
      <c r="BQ5" s="4">
        <f t="shared" si="2"/>
        <v>95</v>
      </c>
      <c r="BR5" s="4">
        <f t="shared" si="2"/>
        <v>96</v>
      </c>
      <c r="BS5" s="4">
        <f t="shared" si="2"/>
        <v>97</v>
      </c>
      <c r="BT5" s="4">
        <f t="shared" si="2"/>
        <v>98</v>
      </c>
      <c r="BU5" s="4">
        <f t="shared" ref="BU5:CD5" si="3">IF(BT5="","",IF(BT5+1&gt;100,"",BT5+1))</f>
        <v>99</v>
      </c>
      <c r="BV5" s="4">
        <f t="shared" si="3"/>
        <v>100</v>
      </c>
      <c r="BW5" s="4" t="str">
        <f t="shared" si="3"/>
        <v/>
      </c>
      <c r="BX5" s="4" t="str">
        <f t="shared" si="3"/>
        <v/>
      </c>
      <c r="BY5" s="4" t="str">
        <f t="shared" si="3"/>
        <v/>
      </c>
      <c r="BZ5" s="4" t="str">
        <f t="shared" si="3"/>
        <v/>
      </c>
      <c r="CA5" s="4" t="str">
        <f t="shared" si="3"/>
        <v/>
      </c>
      <c r="CB5" s="4" t="str">
        <f t="shared" si="3"/>
        <v/>
      </c>
      <c r="CC5" s="4" t="str">
        <f t="shared" si="3"/>
        <v/>
      </c>
      <c r="CD5" s="4" t="str">
        <f t="shared" si="3"/>
        <v/>
      </c>
    </row>
    <row r="6" spans="2:82" s="1" customFormat="1" ht="14.5" customHeight="1">
      <c r="B6" s="90"/>
      <c r="C6" s="302" t="s">
        <v>391</v>
      </c>
      <c r="D6" s="364"/>
      <c r="E6" s="365"/>
      <c r="F6" s="195" t="s">
        <v>206</v>
      </c>
      <c r="G6" s="282" t="str">
        <f>IF(G5=45,"☆","")</f>
        <v/>
      </c>
      <c r="H6" s="283"/>
      <c r="I6" s="283"/>
      <c r="J6" s="283"/>
      <c r="K6" s="283"/>
      <c r="L6" s="283"/>
      <c r="M6" s="283"/>
      <c r="N6" s="283"/>
      <c r="O6" s="283"/>
      <c r="P6" s="283"/>
      <c r="Q6" s="283"/>
      <c r="R6" s="283"/>
      <c r="S6" s="283"/>
      <c r="T6" s="283"/>
      <c r="U6" s="283"/>
      <c r="V6" s="283"/>
      <c r="W6" s="283"/>
      <c r="X6" s="283"/>
      <c r="Y6" s="283"/>
      <c r="Z6" s="283"/>
      <c r="AA6" s="283"/>
      <c r="AB6" s="283"/>
      <c r="AC6" s="283"/>
      <c r="AD6" s="283"/>
      <c r="AE6" s="283"/>
      <c r="AF6" s="283"/>
      <c r="AG6" s="283"/>
      <c r="AH6" s="283"/>
      <c r="AI6" s="283"/>
      <c r="AJ6" s="283"/>
      <c r="AK6" s="283"/>
      <c r="AL6" s="283"/>
      <c r="AM6" s="283"/>
      <c r="AN6" s="283"/>
      <c r="AO6" s="283"/>
      <c r="AP6" s="283"/>
      <c r="AQ6" s="283"/>
      <c r="AR6" s="283"/>
      <c r="AS6" s="283"/>
      <c r="AT6" s="283"/>
      <c r="AU6" s="283"/>
      <c r="AV6" s="283"/>
      <c r="AW6" s="283"/>
      <c r="AX6" s="283"/>
      <c r="AY6" s="283"/>
      <c r="AZ6" s="283"/>
      <c r="BA6" s="283"/>
      <c r="BB6" s="283"/>
      <c r="BC6" s="283"/>
      <c r="BD6" s="283"/>
      <c r="BE6" s="283"/>
      <c r="BF6" s="283"/>
      <c r="BG6" s="283"/>
      <c r="BH6" s="283"/>
      <c r="BI6" s="283"/>
      <c r="BJ6" s="283"/>
      <c r="BK6" s="283"/>
      <c r="BL6" s="283"/>
      <c r="BM6" s="283"/>
      <c r="BN6" s="283"/>
      <c r="BO6" s="283"/>
      <c r="BP6" s="283"/>
      <c r="BQ6" s="283"/>
      <c r="BR6" s="283"/>
      <c r="BS6" s="283"/>
      <c r="BT6" s="283"/>
      <c r="BU6" s="283"/>
      <c r="BV6" s="283"/>
      <c r="BW6" s="283"/>
      <c r="BX6" s="283"/>
      <c r="BY6" s="283"/>
      <c r="BZ6" s="283"/>
      <c r="CA6" s="283"/>
      <c r="CB6" s="283"/>
      <c r="CC6" s="283"/>
      <c r="CD6" s="283"/>
    </row>
    <row r="7" spans="2:82" s="1" customFormat="1" ht="14.5" customHeight="1">
      <c r="B7" s="90"/>
      <c r="C7" s="155" t="s">
        <v>224</v>
      </c>
      <c r="D7" s="364"/>
      <c r="E7" s="365"/>
      <c r="F7" s="195" t="s">
        <v>202</v>
      </c>
      <c r="G7" s="243" t="s">
        <v>392</v>
      </c>
      <c r="H7" s="283"/>
      <c r="I7" s="283"/>
      <c r="J7" s="283"/>
      <c r="K7" s="283"/>
      <c r="L7" s="283"/>
      <c r="M7" s="283"/>
      <c r="N7" s="283"/>
      <c r="O7" s="283"/>
      <c r="P7" s="283"/>
      <c r="Q7" s="283"/>
      <c r="R7" s="283"/>
      <c r="S7" s="283"/>
      <c r="T7" s="283"/>
      <c r="U7" s="283"/>
      <c r="V7" s="283"/>
      <c r="W7" s="283"/>
      <c r="X7" s="283"/>
      <c r="Y7" s="283"/>
      <c r="Z7" s="283"/>
      <c r="AA7" s="283"/>
      <c r="AB7" s="283"/>
      <c r="AC7" s="283"/>
      <c r="AD7" s="283"/>
      <c r="AE7" s="283"/>
      <c r="AF7" s="283"/>
      <c r="AG7" s="283"/>
      <c r="AH7" s="245" t="s">
        <v>225</v>
      </c>
      <c r="AI7" s="283"/>
      <c r="AJ7" s="283"/>
      <c r="AK7" s="283"/>
      <c r="AL7" s="283"/>
      <c r="AM7" s="245" t="s">
        <v>155</v>
      </c>
      <c r="AN7" s="245" t="s">
        <v>376</v>
      </c>
      <c r="AO7" s="283"/>
      <c r="AP7" s="283"/>
      <c r="AQ7" s="283"/>
      <c r="AR7" s="283"/>
      <c r="AS7" s="283"/>
      <c r="AT7" s="283"/>
      <c r="AU7" s="283"/>
      <c r="AV7" s="283"/>
      <c r="AW7" s="283"/>
      <c r="AX7" s="283"/>
      <c r="AY7" s="283"/>
      <c r="AZ7" s="283"/>
      <c r="BA7" s="283"/>
      <c r="BB7" s="283"/>
      <c r="BC7" s="283"/>
      <c r="BD7" s="283"/>
      <c r="BE7" s="283"/>
      <c r="BF7" s="283"/>
      <c r="BG7" s="283"/>
      <c r="BH7" s="283"/>
      <c r="BI7" s="283"/>
      <c r="BJ7" s="283"/>
      <c r="BK7" s="283"/>
      <c r="BL7" s="283"/>
      <c r="BM7" s="283"/>
      <c r="BN7" s="283"/>
      <c r="BO7" s="283"/>
      <c r="BP7" s="283"/>
      <c r="BQ7" s="283"/>
      <c r="BR7" s="283"/>
      <c r="BS7" s="283"/>
      <c r="BT7" s="283"/>
      <c r="BU7" s="283"/>
      <c r="BV7" s="283"/>
      <c r="BW7" s="283"/>
      <c r="BX7" s="283"/>
      <c r="BY7" s="283"/>
      <c r="BZ7" s="283"/>
      <c r="CA7" s="283"/>
      <c r="CB7" s="283"/>
      <c r="CC7" s="283"/>
      <c r="CD7" s="283"/>
    </row>
    <row r="8" spans="2:82" s="1" customFormat="1" ht="14.5" customHeight="1">
      <c r="B8" s="90"/>
      <c r="C8" s="90" t="s">
        <v>209</v>
      </c>
      <c r="D8" s="366"/>
      <c r="E8" s="367"/>
      <c r="F8" s="303" t="s">
        <v>203</v>
      </c>
      <c r="G8" s="244">
        <v>500</v>
      </c>
      <c r="H8" s="284"/>
      <c r="I8" s="284"/>
      <c r="J8" s="284"/>
      <c r="K8" s="284"/>
      <c r="L8" s="284"/>
      <c r="M8" s="284"/>
      <c r="N8" s="284"/>
      <c r="O8" s="284"/>
      <c r="P8" s="284"/>
      <c r="Q8" s="284"/>
      <c r="R8" s="284"/>
      <c r="S8" s="284"/>
      <c r="T8" s="284"/>
      <c r="U8" s="284"/>
      <c r="V8" s="284"/>
      <c r="W8" s="284"/>
      <c r="X8" s="284"/>
      <c r="Y8" s="284"/>
      <c r="Z8" s="284"/>
      <c r="AA8" s="284"/>
      <c r="AB8" s="284"/>
      <c r="AC8" s="284"/>
      <c r="AD8" s="284"/>
      <c r="AE8" s="284"/>
      <c r="AF8" s="284"/>
      <c r="AG8" s="284"/>
      <c r="AH8" s="284"/>
      <c r="AI8" s="284"/>
      <c r="AJ8" s="284"/>
      <c r="AK8" s="284"/>
      <c r="AL8" s="284"/>
      <c r="AM8" s="284"/>
      <c r="AN8" s="246">
        <v>100</v>
      </c>
      <c r="AO8" s="284"/>
      <c r="AP8" s="284"/>
      <c r="AQ8" s="284"/>
      <c r="AR8" s="284"/>
      <c r="AS8" s="284"/>
      <c r="AT8" s="284"/>
      <c r="AU8" s="284"/>
      <c r="AV8" s="284"/>
      <c r="AW8" s="284"/>
      <c r="AX8" s="284"/>
      <c r="AY8" s="284"/>
      <c r="AZ8" s="284"/>
      <c r="BA8" s="284"/>
      <c r="BB8" s="284"/>
      <c r="BC8" s="284"/>
      <c r="BD8" s="284"/>
      <c r="BE8" s="284"/>
      <c r="BF8" s="284"/>
      <c r="BG8" s="284"/>
      <c r="BH8" s="284"/>
      <c r="BI8" s="284"/>
      <c r="BJ8" s="284"/>
      <c r="BK8" s="284"/>
      <c r="BL8" s="284"/>
      <c r="BM8" s="284"/>
      <c r="BN8" s="284"/>
      <c r="BO8" s="284"/>
      <c r="BP8" s="284"/>
      <c r="BQ8" s="284"/>
      <c r="BR8" s="284"/>
      <c r="BS8" s="284"/>
      <c r="BT8" s="284"/>
      <c r="BU8" s="284"/>
      <c r="BV8" s="284"/>
      <c r="BW8" s="284"/>
      <c r="BX8" s="284"/>
      <c r="BY8" s="284"/>
      <c r="BZ8" s="284"/>
      <c r="CA8" s="284"/>
      <c r="CB8" s="284"/>
      <c r="CC8" s="284"/>
      <c r="CD8" s="284"/>
    </row>
    <row r="9" spans="2:82" s="1" customFormat="1" ht="14.5" customHeight="1">
      <c r="B9" s="90"/>
      <c r="C9" s="281" t="s">
        <v>149</v>
      </c>
      <c r="D9" s="353" t="str">
        <f>IF(基本情報!B10="","",基本情報!B10)</f>
        <v>佳織</v>
      </c>
      <c r="E9" s="354"/>
      <c r="F9" s="301" t="s">
        <v>75</v>
      </c>
      <c r="G9" s="78">
        <f>IF(基本情報!D10="","",基本情報!D10)</f>
        <v>30</v>
      </c>
      <c r="H9" s="5">
        <f>IF(G9="","",IF(G5+1&gt;100,"",G9+1))</f>
        <v>31</v>
      </c>
      <c r="I9" s="5">
        <f t="shared" ref="I9:BT9" si="4">IF(H9="","",IF(H5+1&gt;100,"",H9+1))</f>
        <v>32</v>
      </c>
      <c r="J9" s="5">
        <f t="shared" si="4"/>
        <v>33</v>
      </c>
      <c r="K9" s="5">
        <f t="shared" si="4"/>
        <v>34</v>
      </c>
      <c r="L9" s="5">
        <f t="shared" si="4"/>
        <v>35</v>
      </c>
      <c r="M9" s="5">
        <f t="shared" si="4"/>
        <v>36</v>
      </c>
      <c r="N9" s="5">
        <f t="shared" si="4"/>
        <v>37</v>
      </c>
      <c r="O9" s="5">
        <f t="shared" si="4"/>
        <v>38</v>
      </c>
      <c r="P9" s="5">
        <f t="shared" si="4"/>
        <v>39</v>
      </c>
      <c r="Q9" s="5">
        <f t="shared" si="4"/>
        <v>40</v>
      </c>
      <c r="R9" s="5">
        <f t="shared" si="4"/>
        <v>41</v>
      </c>
      <c r="S9" s="5">
        <f t="shared" si="4"/>
        <v>42</v>
      </c>
      <c r="T9" s="5">
        <f t="shared" si="4"/>
        <v>43</v>
      </c>
      <c r="U9" s="5">
        <f t="shared" si="4"/>
        <v>44</v>
      </c>
      <c r="V9" s="5">
        <f t="shared" si="4"/>
        <v>45</v>
      </c>
      <c r="W9" s="5">
        <f t="shared" si="4"/>
        <v>46</v>
      </c>
      <c r="X9" s="5">
        <f t="shared" si="4"/>
        <v>47</v>
      </c>
      <c r="Y9" s="5">
        <f t="shared" si="4"/>
        <v>48</v>
      </c>
      <c r="Z9" s="5">
        <f t="shared" si="4"/>
        <v>49</v>
      </c>
      <c r="AA9" s="5">
        <f t="shared" si="4"/>
        <v>50</v>
      </c>
      <c r="AB9" s="5">
        <f t="shared" si="4"/>
        <v>51</v>
      </c>
      <c r="AC9" s="5">
        <f t="shared" si="4"/>
        <v>52</v>
      </c>
      <c r="AD9" s="5">
        <f t="shared" si="4"/>
        <v>53</v>
      </c>
      <c r="AE9" s="5">
        <f t="shared" si="4"/>
        <v>54</v>
      </c>
      <c r="AF9" s="5">
        <f t="shared" si="4"/>
        <v>55</v>
      </c>
      <c r="AG9" s="5">
        <f t="shared" si="4"/>
        <v>56</v>
      </c>
      <c r="AH9" s="5">
        <f t="shared" si="4"/>
        <v>57</v>
      </c>
      <c r="AI9" s="5">
        <f t="shared" si="4"/>
        <v>58</v>
      </c>
      <c r="AJ9" s="5">
        <f t="shared" si="4"/>
        <v>59</v>
      </c>
      <c r="AK9" s="5">
        <f t="shared" si="4"/>
        <v>60</v>
      </c>
      <c r="AL9" s="5">
        <f t="shared" si="4"/>
        <v>61</v>
      </c>
      <c r="AM9" s="5">
        <f t="shared" si="4"/>
        <v>62</v>
      </c>
      <c r="AN9" s="5">
        <f t="shared" si="4"/>
        <v>63</v>
      </c>
      <c r="AO9" s="5">
        <f t="shared" si="4"/>
        <v>64</v>
      </c>
      <c r="AP9" s="5">
        <f t="shared" si="4"/>
        <v>65</v>
      </c>
      <c r="AQ9" s="5">
        <f t="shared" si="4"/>
        <v>66</v>
      </c>
      <c r="AR9" s="5">
        <f t="shared" si="4"/>
        <v>67</v>
      </c>
      <c r="AS9" s="5">
        <f t="shared" si="4"/>
        <v>68</v>
      </c>
      <c r="AT9" s="5">
        <f t="shared" si="4"/>
        <v>69</v>
      </c>
      <c r="AU9" s="5">
        <f t="shared" si="4"/>
        <v>70</v>
      </c>
      <c r="AV9" s="5">
        <f t="shared" si="4"/>
        <v>71</v>
      </c>
      <c r="AW9" s="5">
        <f t="shared" si="4"/>
        <v>72</v>
      </c>
      <c r="AX9" s="5">
        <f t="shared" si="4"/>
        <v>73</v>
      </c>
      <c r="AY9" s="5">
        <f t="shared" si="4"/>
        <v>74</v>
      </c>
      <c r="AZ9" s="5">
        <f t="shared" si="4"/>
        <v>75</v>
      </c>
      <c r="BA9" s="5">
        <f t="shared" si="4"/>
        <v>76</v>
      </c>
      <c r="BB9" s="5">
        <f t="shared" si="4"/>
        <v>77</v>
      </c>
      <c r="BC9" s="5">
        <f t="shared" si="4"/>
        <v>78</v>
      </c>
      <c r="BD9" s="5">
        <f t="shared" si="4"/>
        <v>79</v>
      </c>
      <c r="BE9" s="5">
        <f t="shared" si="4"/>
        <v>80</v>
      </c>
      <c r="BF9" s="5">
        <f t="shared" si="4"/>
        <v>81</v>
      </c>
      <c r="BG9" s="5">
        <f t="shared" si="4"/>
        <v>82</v>
      </c>
      <c r="BH9" s="5">
        <f t="shared" si="4"/>
        <v>83</v>
      </c>
      <c r="BI9" s="5">
        <f t="shared" si="4"/>
        <v>84</v>
      </c>
      <c r="BJ9" s="5">
        <f t="shared" si="4"/>
        <v>85</v>
      </c>
      <c r="BK9" s="5">
        <f t="shared" si="4"/>
        <v>86</v>
      </c>
      <c r="BL9" s="5">
        <f t="shared" si="4"/>
        <v>87</v>
      </c>
      <c r="BM9" s="5">
        <f t="shared" si="4"/>
        <v>88</v>
      </c>
      <c r="BN9" s="5">
        <f t="shared" si="4"/>
        <v>89</v>
      </c>
      <c r="BO9" s="5">
        <f t="shared" si="4"/>
        <v>90</v>
      </c>
      <c r="BP9" s="5">
        <f t="shared" si="4"/>
        <v>91</v>
      </c>
      <c r="BQ9" s="5">
        <f t="shared" si="4"/>
        <v>92</v>
      </c>
      <c r="BR9" s="5">
        <f t="shared" si="4"/>
        <v>93</v>
      </c>
      <c r="BS9" s="5">
        <f t="shared" si="4"/>
        <v>94</v>
      </c>
      <c r="BT9" s="5">
        <f t="shared" si="4"/>
        <v>95</v>
      </c>
      <c r="BU9" s="5">
        <f t="shared" ref="BU9:CD9" si="5">IF(BT9="","",IF(BT5+1&gt;100,"",BT9+1))</f>
        <v>96</v>
      </c>
      <c r="BV9" s="5">
        <f t="shared" si="5"/>
        <v>97</v>
      </c>
      <c r="BW9" s="5" t="str">
        <f t="shared" si="5"/>
        <v/>
      </c>
      <c r="BX9" s="5" t="str">
        <f t="shared" si="5"/>
        <v/>
      </c>
      <c r="BY9" s="5" t="str">
        <f t="shared" si="5"/>
        <v/>
      </c>
      <c r="BZ9" s="5" t="str">
        <f t="shared" si="5"/>
        <v/>
      </c>
      <c r="CA9" s="5" t="str">
        <f t="shared" si="5"/>
        <v/>
      </c>
      <c r="CB9" s="5" t="str">
        <f t="shared" si="5"/>
        <v/>
      </c>
      <c r="CC9" s="5" t="str">
        <f t="shared" si="5"/>
        <v/>
      </c>
      <c r="CD9" s="5" t="str">
        <f t="shared" si="5"/>
        <v/>
      </c>
    </row>
    <row r="10" spans="2:82" s="1" customFormat="1" ht="14.5" customHeight="1">
      <c r="B10" s="90"/>
      <c r="C10" s="90" t="s">
        <v>150</v>
      </c>
      <c r="D10" s="355"/>
      <c r="E10" s="356"/>
      <c r="F10" s="195" t="s">
        <v>206</v>
      </c>
      <c r="G10" s="285"/>
      <c r="H10" s="287"/>
      <c r="I10" s="287"/>
      <c r="J10" s="287"/>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7"/>
      <c r="AN10" s="287"/>
      <c r="AO10" s="287"/>
      <c r="AP10" s="287"/>
      <c r="AQ10" s="287"/>
      <c r="AR10" s="287"/>
      <c r="AS10" s="287"/>
      <c r="AT10" s="287"/>
      <c r="AU10" s="287"/>
      <c r="AV10" s="287"/>
      <c r="AW10" s="287"/>
      <c r="AX10" s="287"/>
      <c r="AY10" s="287"/>
      <c r="AZ10" s="287"/>
      <c r="BA10" s="287"/>
      <c r="BB10" s="287"/>
      <c r="BC10" s="287"/>
      <c r="BD10" s="287"/>
      <c r="BE10" s="287"/>
      <c r="BF10" s="287"/>
      <c r="BG10" s="287"/>
      <c r="BH10" s="287"/>
      <c r="BI10" s="287"/>
      <c r="BJ10" s="287"/>
      <c r="BK10" s="287"/>
      <c r="BL10" s="287"/>
      <c r="BM10" s="287"/>
      <c r="BN10" s="287"/>
      <c r="BO10" s="287"/>
      <c r="BP10" s="287"/>
      <c r="BQ10" s="287"/>
      <c r="BR10" s="287"/>
      <c r="BS10" s="287"/>
      <c r="BT10" s="287"/>
      <c r="BU10" s="287"/>
      <c r="BV10" s="287"/>
      <c r="BW10" s="287"/>
      <c r="BX10" s="287"/>
      <c r="BY10" s="287"/>
      <c r="BZ10" s="287"/>
      <c r="CA10" s="287"/>
      <c r="CB10" s="287"/>
      <c r="CC10" s="287"/>
      <c r="CD10" s="287"/>
    </row>
    <row r="11" spans="2:82" s="1" customFormat="1" ht="14.5" customHeight="1">
      <c r="B11" s="90"/>
      <c r="C11" s="90" t="s">
        <v>207</v>
      </c>
      <c r="D11" s="355"/>
      <c r="E11" s="356"/>
      <c r="F11" s="195" t="s">
        <v>202</v>
      </c>
      <c r="G11" s="285"/>
      <c r="H11" s="287"/>
      <c r="I11" s="290" t="s">
        <v>285</v>
      </c>
      <c r="J11" s="287"/>
      <c r="K11" s="287"/>
      <c r="L11" s="287"/>
      <c r="M11" s="287"/>
      <c r="N11" s="287"/>
      <c r="O11" s="287"/>
      <c r="P11" s="287"/>
      <c r="Q11" s="287"/>
      <c r="R11" s="287"/>
      <c r="S11" s="290" t="s">
        <v>285</v>
      </c>
      <c r="T11" s="287"/>
      <c r="U11" s="287"/>
      <c r="V11" s="287"/>
      <c r="W11" s="287"/>
      <c r="X11" s="287"/>
      <c r="Y11" s="287"/>
      <c r="Z11" s="287"/>
      <c r="AA11" s="287"/>
      <c r="AB11" s="287"/>
      <c r="AC11" s="287"/>
      <c r="AD11" s="287"/>
      <c r="AE11" s="287"/>
      <c r="AF11" s="287"/>
      <c r="AG11" s="290" t="s">
        <v>285</v>
      </c>
      <c r="AH11" s="287"/>
      <c r="AI11" s="287"/>
      <c r="AJ11" s="287"/>
      <c r="AK11" s="287"/>
      <c r="AL11" s="287"/>
      <c r="AM11" s="287"/>
      <c r="AN11" s="287"/>
      <c r="AO11" s="287"/>
      <c r="AP11" s="287"/>
      <c r="AQ11" s="287"/>
      <c r="AR11" s="287"/>
      <c r="AS11" s="287"/>
      <c r="AT11" s="287"/>
      <c r="AU11" s="290" t="s">
        <v>285</v>
      </c>
      <c r="AV11" s="287"/>
      <c r="AW11" s="287"/>
      <c r="AX11" s="287"/>
      <c r="AY11" s="287"/>
      <c r="AZ11" s="287"/>
      <c r="BA11" s="287"/>
      <c r="BB11" s="287"/>
      <c r="BC11" s="287"/>
      <c r="BD11" s="287"/>
      <c r="BE11" s="287"/>
      <c r="BF11" s="287"/>
      <c r="BG11" s="287"/>
      <c r="BH11" s="287"/>
      <c r="BI11" s="287"/>
      <c r="BJ11" s="287"/>
      <c r="BK11" s="287"/>
      <c r="BL11" s="287"/>
      <c r="BM11" s="287"/>
      <c r="BN11" s="287"/>
      <c r="BO11" s="287"/>
      <c r="BP11" s="287"/>
      <c r="BQ11" s="287"/>
      <c r="BR11" s="287"/>
      <c r="BS11" s="287"/>
      <c r="BT11" s="287"/>
      <c r="BU11" s="287"/>
      <c r="BV11" s="287"/>
      <c r="BW11" s="287"/>
      <c r="BX11" s="287"/>
      <c r="BY11" s="287"/>
      <c r="BZ11" s="287"/>
      <c r="CA11" s="287"/>
      <c r="CB11" s="287"/>
      <c r="CC11" s="287"/>
      <c r="CD11" s="287"/>
    </row>
    <row r="12" spans="2:82" s="1" customFormat="1" ht="14.5" customHeight="1">
      <c r="B12" s="90"/>
      <c r="C12" s="90" t="s">
        <v>160</v>
      </c>
      <c r="D12" s="357"/>
      <c r="E12" s="358"/>
      <c r="F12" s="303" t="s">
        <v>203</v>
      </c>
      <c r="G12" s="286"/>
      <c r="H12" s="291"/>
      <c r="I12" s="292">
        <v>200</v>
      </c>
      <c r="J12" s="291"/>
      <c r="K12" s="291"/>
      <c r="L12" s="291"/>
      <c r="M12" s="291"/>
      <c r="N12" s="291"/>
      <c r="O12" s="291"/>
      <c r="P12" s="291"/>
      <c r="Q12" s="291"/>
      <c r="R12" s="291"/>
      <c r="S12" s="292">
        <v>200</v>
      </c>
      <c r="T12" s="291"/>
      <c r="U12" s="291"/>
      <c r="V12" s="291"/>
      <c r="W12" s="291"/>
      <c r="X12" s="291"/>
      <c r="Y12" s="291"/>
      <c r="Z12" s="291"/>
      <c r="AA12" s="291"/>
      <c r="AB12" s="291"/>
      <c r="AC12" s="291"/>
      <c r="AD12" s="291"/>
      <c r="AE12" s="291"/>
      <c r="AF12" s="291"/>
      <c r="AG12" s="292">
        <v>200</v>
      </c>
      <c r="AH12" s="291"/>
      <c r="AI12" s="291"/>
      <c r="AJ12" s="291"/>
      <c r="AK12" s="291"/>
      <c r="AL12" s="291"/>
      <c r="AM12" s="291"/>
      <c r="AN12" s="291"/>
      <c r="AO12" s="291"/>
      <c r="AP12" s="291"/>
      <c r="AQ12" s="291"/>
      <c r="AR12" s="291"/>
      <c r="AS12" s="291"/>
      <c r="AT12" s="291"/>
      <c r="AU12" s="292">
        <v>200</v>
      </c>
      <c r="AV12" s="291"/>
      <c r="AW12" s="291"/>
      <c r="AX12" s="291"/>
      <c r="AY12" s="291"/>
      <c r="AZ12" s="291"/>
      <c r="BA12" s="291"/>
      <c r="BB12" s="291"/>
      <c r="BC12" s="291"/>
      <c r="BD12" s="291"/>
      <c r="BE12" s="291"/>
      <c r="BF12" s="291"/>
      <c r="BG12" s="291"/>
      <c r="BH12" s="291"/>
      <c r="BI12" s="291"/>
      <c r="BJ12" s="291"/>
      <c r="BK12" s="291"/>
      <c r="BL12" s="291"/>
      <c r="BM12" s="291"/>
      <c r="BN12" s="291"/>
      <c r="BO12" s="291"/>
      <c r="BP12" s="291"/>
      <c r="BQ12" s="291"/>
      <c r="BR12" s="291"/>
      <c r="BS12" s="291"/>
      <c r="BT12" s="291"/>
      <c r="BU12" s="291"/>
      <c r="BV12" s="291"/>
      <c r="BW12" s="291"/>
      <c r="BX12" s="291"/>
      <c r="BY12" s="291"/>
      <c r="BZ12" s="291"/>
      <c r="CA12" s="291"/>
      <c r="CB12" s="291"/>
      <c r="CC12" s="291"/>
      <c r="CD12" s="291"/>
    </row>
    <row r="13" spans="2:82" s="1" customFormat="1" ht="14.5" customHeight="1">
      <c r="B13" s="90"/>
      <c r="C13" s="90" t="s">
        <v>162</v>
      </c>
      <c r="D13" s="362" t="str">
        <f>IF(基本情報!B11="","",基本情報!B11)</f>
        <v>ゆい</v>
      </c>
      <c r="E13" s="363"/>
      <c r="F13" s="301" t="s">
        <v>75</v>
      </c>
      <c r="G13" s="4">
        <f>CF表!H7</f>
        <v>3</v>
      </c>
      <c r="H13" s="4">
        <f>CF表!I7</f>
        <v>4</v>
      </c>
      <c r="I13" s="4">
        <f>CF表!J7</f>
        <v>5</v>
      </c>
      <c r="J13" s="4">
        <f>CF表!K7</f>
        <v>6</v>
      </c>
      <c r="K13" s="4">
        <f>CF表!L7</f>
        <v>7</v>
      </c>
      <c r="L13" s="4">
        <f>CF表!M7</f>
        <v>8</v>
      </c>
      <c r="M13" s="4">
        <f>CF表!N7</f>
        <v>9</v>
      </c>
      <c r="N13" s="4">
        <f>CF表!O7</f>
        <v>10</v>
      </c>
      <c r="O13" s="4">
        <f>CF表!P7</f>
        <v>11</v>
      </c>
      <c r="P13" s="4">
        <f>CF表!Q7</f>
        <v>12</v>
      </c>
      <c r="Q13" s="4">
        <f>CF表!R7</f>
        <v>13</v>
      </c>
      <c r="R13" s="4">
        <f>CF表!S7</f>
        <v>14</v>
      </c>
      <c r="S13" s="4">
        <f>CF表!T7</f>
        <v>15</v>
      </c>
      <c r="T13" s="4">
        <f>CF表!U7</f>
        <v>16</v>
      </c>
      <c r="U13" s="4">
        <f>CF表!V7</f>
        <v>17</v>
      </c>
      <c r="V13" s="4">
        <f>CF表!W7</f>
        <v>18</v>
      </c>
      <c r="W13" s="4">
        <f>CF表!X7</f>
        <v>19</v>
      </c>
      <c r="X13" s="4">
        <f>CF表!Y7</f>
        <v>20</v>
      </c>
      <c r="Y13" s="4">
        <f>CF表!Z7</f>
        <v>21</v>
      </c>
      <c r="Z13" s="4">
        <f>CF表!AA7</f>
        <v>22</v>
      </c>
      <c r="AA13" s="4">
        <f>CF表!AB7</f>
        <v>23</v>
      </c>
      <c r="AB13" s="4">
        <f>CF表!AC7</f>
        <v>24</v>
      </c>
      <c r="AC13" s="4">
        <f>CF表!AD7</f>
        <v>25</v>
      </c>
      <c r="AD13" s="4">
        <f>CF表!AE7</f>
        <v>26</v>
      </c>
      <c r="AE13" s="4">
        <f>CF表!AF7</f>
        <v>27</v>
      </c>
      <c r="AF13" s="4">
        <f>CF表!AG7</f>
        <v>28</v>
      </c>
      <c r="AG13" s="4">
        <f>CF表!AH7</f>
        <v>29</v>
      </c>
      <c r="AH13" s="4">
        <f>CF表!AI7</f>
        <v>30</v>
      </c>
      <c r="AI13" s="4">
        <f>CF表!AJ7</f>
        <v>31</v>
      </c>
      <c r="AJ13" s="4">
        <f>CF表!AK7</f>
        <v>32</v>
      </c>
      <c r="AK13" s="4">
        <f>CF表!AL7</f>
        <v>33</v>
      </c>
      <c r="AL13" s="4">
        <f>CF表!AM7</f>
        <v>34</v>
      </c>
      <c r="AM13" s="4">
        <f>CF表!AN7</f>
        <v>35</v>
      </c>
      <c r="AN13" s="4">
        <f>CF表!AO7</f>
        <v>36</v>
      </c>
      <c r="AO13" s="4">
        <f>CF表!AP7</f>
        <v>37</v>
      </c>
      <c r="AP13" s="4">
        <f>CF表!AQ7</f>
        <v>38</v>
      </c>
      <c r="AQ13" s="4">
        <f>CF表!AR7</f>
        <v>39</v>
      </c>
      <c r="AR13" s="4">
        <f>CF表!AS7</f>
        <v>40</v>
      </c>
      <c r="AS13" s="4">
        <f>CF表!AT7</f>
        <v>41</v>
      </c>
      <c r="AT13" s="4">
        <f>CF表!AU7</f>
        <v>42</v>
      </c>
      <c r="AU13" s="4">
        <f>CF表!AV7</f>
        <v>43</v>
      </c>
      <c r="AV13" s="4">
        <f>CF表!AW7</f>
        <v>44</v>
      </c>
      <c r="AW13" s="4">
        <f>CF表!AX7</f>
        <v>45</v>
      </c>
      <c r="AX13" s="4">
        <f>CF表!AY7</f>
        <v>46</v>
      </c>
      <c r="AY13" s="4">
        <f>CF表!AZ7</f>
        <v>47</v>
      </c>
      <c r="AZ13" s="4">
        <f>CF表!BA7</f>
        <v>48</v>
      </c>
      <c r="BA13" s="4">
        <f>CF表!BB7</f>
        <v>49</v>
      </c>
      <c r="BB13" s="4">
        <f>CF表!BC7</f>
        <v>50</v>
      </c>
      <c r="BC13" s="4">
        <f>CF表!BD7</f>
        <v>51</v>
      </c>
      <c r="BD13" s="4">
        <f>CF表!BE7</f>
        <v>52</v>
      </c>
      <c r="BE13" s="4">
        <f>CF表!BF7</f>
        <v>53</v>
      </c>
      <c r="BF13" s="4">
        <f>CF表!BG7</f>
        <v>54</v>
      </c>
      <c r="BG13" s="4">
        <f>CF表!BH7</f>
        <v>55</v>
      </c>
      <c r="BH13" s="4">
        <f>CF表!BI7</f>
        <v>56</v>
      </c>
      <c r="BI13" s="4">
        <f>CF表!BJ7</f>
        <v>57</v>
      </c>
      <c r="BJ13" s="4">
        <f>CF表!BK7</f>
        <v>58</v>
      </c>
      <c r="BK13" s="4">
        <f>CF表!BL7</f>
        <v>59</v>
      </c>
      <c r="BL13" s="4">
        <f>CF表!BM7</f>
        <v>60</v>
      </c>
      <c r="BM13" s="4">
        <f>CF表!BN7</f>
        <v>61</v>
      </c>
      <c r="BN13" s="4">
        <f>CF表!BO7</f>
        <v>62</v>
      </c>
      <c r="BO13" s="4">
        <f>CF表!BP7</f>
        <v>63</v>
      </c>
      <c r="BP13" s="4">
        <f>CF表!BQ7</f>
        <v>64</v>
      </c>
      <c r="BQ13" s="4">
        <f>CF表!BR7</f>
        <v>65</v>
      </c>
      <c r="BR13" s="4">
        <f>CF表!BS7</f>
        <v>66</v>
      </c>
      <c r="BS13" s="4">
        <f>CF表!BT7</f>
        <v>67</v>
      </c>
      <c r="BT13" s="4">
        <f>CF表!BU7</f>
        <v>68</v>
      </c>
      <c r="BU13" s="4">
        <f>CF表!BV7</f>
        <v>69</v>
      </c>
      <c r="BV13" s="4">
        <f>CF表!BW7</f>
        <v>70</v>
      </c>
      <c r="BW13" s="4" t="str">
        <f>CF表!BX7</f>
        <v/>
      </c>
      <c r="BX13" s="4" t="str">
        <f>CF表!BY7</f>
        <v/>
      </c>
      <c r="BY13" s="4" t="str">
        <f>CF表!BZ7</f>
        <v/>
      </c>
      <c r="BZ13" s="4" t="str">
        <f>CF表!CA7</f>
        <v/>
      </c>
      <c r="CA13" s="4" t="str">
        <f>CF表!CB7</f>
        <v/>
      </c>
      <c r="CB13" s="4" t="str">
        <f>CF表!CC7</f>
        <v/>
      </c>
      <c r="CC13" s="4" t="str">
        <f>CF表!CD7</f>
        <v/>
      </c>
      <c r="CD13" s="4" t="str">
        <f>CF表!CE7</f>
        <v/>
      </c>
    </row>
    <row r="14" spans="2:82" s="1" customFormat="1" ht="14.5" customHeight="1">
      <c r="B14" s="90"/>
      <c r="C14" s="90" t="s">
        <v>213</v>
      </c>
      <c r="D14" s="364"/>
      <c r="E14" s="365"/>
      <c r="F14" s="195" t="s">
        <v>206</v>
      </c>
      <c r="G14" s="245" t="s">
        <v>375</v>
      </c>
      <c r="H14" s="245" t="s">
        <v>461</v>
      </c>
      <c r="I14" s="245" t="s">
        <v>462</v>
      </c>
      <c r="J14" s="245" t="s">
        <v>463</v>
      </c>
      <c r="K14" s="245" t="s">
        <v>368</v>
      </c>
      <c r="L14" s="245" t="s">
        <v>369</v>
      </c>
      <c r="M14" s="245" t="s">
        <v>370</v>
      </c>
      <c r="N14" s="245" t="s">
        <v>371</v>
      </c>
      <c r="O14" s="245" t="s">
        <v>372</v>
      </c>
      <c r="P14" s="245" t="s">
        <v>159</v>
      </c>
      <c r="Q14" s="245" t="s">
        <v>366</v>
      </c>
      <c r="R14" s="245" t="s">
        <v>367</v>
      </c>
      <c r="S14" s="245" t="s">
        <v>136</v>
      </c>
      <c r="T14" s="245" t="s">
        <v>364</v>
      </c>
      <c r="U14" s="245" t="s">
        <v>365</v>
      </c>
      <c r="V14" s="245" t="s">
        <v>158</v>
      </c>
      <c r="W14" s="245" t="s">
        <v>361</v>
      </c>
      <c r="X14" s="245" t="s">
        <v>362</v>
      </c>
      <c r="Y14" s="245" t="s">
        <v>363</v>
      </c>
      <c r="Z14" s="245" t="s">
        <v>360</v>
      </c>
      <c r="AA14" s="283"/>
      <c r="AB14" s="283"/>
      <c r="AC14" s="283"/>
      <c r="AD14" s="283"/>
      <c r="AE14" s="283"/>
      <c r="AF14" s="283"/>
      <c r="AG14" s="283"/>
      <c r="AH14" s="283"/>
      <c r="AI14" s="283"/>
      <c r="AJ14" s="283"/>
      <c r="AK14" s="283"/>
      <c r="AL14" s="283"/>
      <c r="AM14" s="283"/>
      <c r="AN14" s="283"/>
      <c r="AO14" s="283"/>
      <c r="AP14" s="283"/>
      <c r="AQ14" s="283"/>
      <c r="AR14" s="283"/>
      <c r="AS14" s="283"/>
      <c r="AT14" s="283"/>
      <c r="AU14" s="283"/>
      <c r="AV14" s="283"/>
      <c r="AW14" s="283"/>
      <c r="AX14" s="283"/>
      <c r="AY14" s="283"/>
      <c r="AZ14" s="283"/>
      <c r="BA14" s="283"/>
      <c r="BB14" s="283"/>
      <c r="BC14" s="283"/>
      <c r="BD14" s="283"/>
      <c r="BE14" s="283"/>
      <c r="BF14" s="283"/>
      <c r="BG14" s="283"/>
      <c r="BH14" s="283"/>
      <c r="BI14" s="283"/>
      <c r="BJ14" s="283"/>
      <c r="BK14" s="283"/>
      <c r="BL14" s="283"/>
      <c r="BM14" s="283"/>
      <c r="BN14" s="283"/>
      <c r="BO14" s="283"/>
      <c r="BP14" s="283"/>
      <c r="BQ14" s="283"/>
      <c r="BR14" s="283"/>
      <c r="BS14" s="283"/>
      <c r="BT14" s="283"/>
      <c r="BU14" s="283"/>
      <c r="BV14" s="283"/>
      <c r="BW14" s="283"/>
      <c r="BX14" s="283"/>
      <c r="BY14" s="283"/>
      <c r="BZ14" s="283"/>
      <c r="CA14" s="283"/>
      <c r="CB14" s="283"/>
      <c r="CC14" s="283"/>
      <c r="CD14" s="283"/>
    </row>
    <row r="15" spans="2:82" s="1" customFormat="1" ht="14.5" customHeight="1">
      <c r="B15" s="90"/>
      <c r="C15" s="90" t="s">
        <v>210</v>
      </c>
      <c r="D15" s="364"/>
      <c r="E15" s="365"/>
      <c r="F15" s="195" t="s">
        <v>202</v>
      </c>
      <c r="G15" s="283"/>
      <c r="H15" s="283"/>
      <c r="I15" s="283"/>
      <c r="J15" s="283"/>
      <c r="K15" s="283"/>
      <c r="L15" s="283"/>
      <c r="M15" s="283"/>
      <c r="N15" s="283"/>
      <c r="O15" s="283"/>
      <c r="P15" s="283"/>
      <c r="Q15" s="283"/>
      <c r="R15" s="283"/>
      <c r="S15" s="283"/>
      <c r="T15" s="283"/>
      <c r="U15" s="283"/>
      <c r="V15" s="283"/>
      <c r="W15" s="283"/>
      <c r="X15" s="283"/>
      <c r="Y15" s="283"/>
      <c r="Z15" s="283"/>
      <c r="AA15" s="245" t="s">
        <v>476</v>
      </c>
      <c r="AB15" s="283"/>
      <c r="AC15" s="283"/>
      <c r="AD15" s="283"/>
      <c r="AE15" s="283"/>
      <c r="AF15" s="283"/>
      <c r="AG15" s="283"/>
      <c r="AH15" s="283"/>
      <c r="AI15" s="283"/>
      <c r="AJ15" s="283"/>
      <c r="AK15" s="283"/>
      <c r="AL15" s="283"/>
      <c r="AM15" s="283"/>
      <c r="AN15" s="283"/>
      <c r="AO15" s="283"/>
      <c r="AP15" s="283"/>
      <c r="AQ15" s="283"/>
      <c r="AR15" s="283"/>
      <c r="AS15" s="283"/>
      <c r="AT15" s="283"/>
      <c r="AU15" s="283"/>
      <c r="AV15" s="283"/>
      <c r="AW15" s="283"/>
      <c r="AX15" s="283"/>
      <c r="AY15" s="283"/>
      <c r="AZ15" s="283"/>
      <c r="BA15" s="283"/>
      <c r="BB15" s="283"/>
      <c r="BC15" s="283"/>
      <c r="BD15" s="283"/>
      <c r="BE15" s="283"/>
      <c r="BF15" s="283"/>
      <c r="BG15" s="283"/>
      <c r="BH15" s="283"/>
      <c r="BI15" s="283"/>
      <c r="BJ15" s="283"/>
      <c r="BK15" s="283"/>
      <c r="BL15" s="283"/>
      <c r="BM15" s="283"/>
      <c r="BN15" s="283"/>
      <c r="BO15" s="283"/>
      <c r="BP15" s="283"/>
      <c r="BQ15" s="283"/>
      <c r="BR15" s="283"/>
      <c r="BS15" s="283"/>
      <c r="BT15" s="283"/>
      <c r="BU15" s="283"/>
      <c r="BV15" s="283"/>
      <c r="BW15" s="283"/>
      <c r="BX15" s="283"/>
      <c r="BY15" s="283"/>
      <c r="BZ15" s="283"/>
      <c r="CA15" s="283"/>
      <c r="CB15" s="283"/>
      <c r="CC15" s="283"/>
      <c r="CD15" s="283"/>
    </row>
    <row r="16" spans="2:82" s="1" customFormat="1" ht="14.5" customHeight="1">
      <c r="B16" s="90"/>
      <c r="C16" s="90" t="s">
        <v>211</v>
      </c>
      <c r="D16" s="366"/>
      <c r="E16" s="367"/>
      <c r="F16" s="303" t="s">
        <v>203</v>
      </c>
      <c r="G16" s="283"/>
      <c r="H16" s="283"/>
      <c r="I16" s="283"/>
      <c r="J16" s="283"/>
      <c r="K16" s="283"/>
      <c r="L16" s="283"/>
      <c r="M16" s="283"/>
      <c r="N16" s="283"/>
      <c r="O16" s="283"/>
      <c r="P16" s="283"/>
      <c r="Q16" s="283"/>
      <c r="R16" s="283"/>
      <c r="S16" s="283"/>
      <c r="T16" s="283"/>
      <c r="U16" s="283"/>
      <c r="V16" s="283"/>
      <c r="W16" s="283"/>
      <c r="X16" s="283"/>
      <c r="Y16" s="283"/>
      <c r="Z16" s="283"/>
      <c r="AA16" s="283"/>
      <c r="AB16" s="283"/>
      <c r="AC16" s="283"/>
      <c r="AD16" s="283"/>
      <c r="AE16" s="283"/>
      <c r="AF16" s="283"/>
      <c r="AG16" s="283"/>
      <c r="AH16" s="283"/>
      <c r="AI16" s="283"/>
      <c r="AJ16" s="283"/>
      <c r="AK16" s="283"/>
      <c r="AL16" s="283"/>
      <c r="AM16" s="283"/>
      <c r="AN16" s="283"/>
      <c r="AO16" s="283"/>
      <c r="AP16" s="283"/>
      <c r="AQ16" s="283"/>
      <c r="AR16" s="283"/>
      <c r="AS16" s="283"/>
      <c r="AT16" s="283"/>
      <c r="AU16" s="283"/>
      <c r="AV16" s="283"/>
      <c r="AW16" s="283"/>
      <c r="AX16" s="283"/>
      <c r="AY16" s="283"/>
      <c r="AZ16" s="283"/>
      <c r="BA16" s="283"/>
      <c r="BB16" s="283"/>
      <c r="BC16" s="283"/>
      <c r="BD16" s="283"/>
      <c r="BE16" s="283"/>
      <c r="BF16" s="283"/>
      <c r="BG16" s="283"/>
      <c r="BH16" s="283"/>
      <c r="BI16" s="283"/>
      <c r="BJ16" s="283"/>
      <c r="BK16" s="283"/>
      <c r="BL16" s="283"/>
      <c r="BM16" s="283"/>
      <c r="BN16" s="283"/>
      <c r="BO16" s="283"/>
      <c r="BP16" s="283"/>
      <c r="BQ16" s="283"/>
      <c r="BR16" s="283"/>
      <c r="BS16" s="283"/>
      <c r="BT16" s="283"/>
      <c r="BU16" s="283"/>
      <c r="BV16" s="283"/>
      <c r="BW16" s="283"/>
      <c r="BX16" s="283"/>
      <c r="BY16" s="283"/>
      <c r="BZ16" s="283"/>
      <c r="CA16" s="283"/>
      <c r="CB16" s="283"/>
      <c r="CC16" s="283"/>
      <c r="CD16" s="283"/>
    </row>
    <row r="17" spans="2:82" s="1" customFormat="1" ht="14.5" customHeight="1">
      <c r="B17" s="90"/>
      <c r="C17" s="90"/>
      <c r="D17" s="353" t="str">
        <f>IF(基本情報!B12="","",基本情報!B12)</f>
        <v>あきら</v>
      </c>
      <c r="E17" s="354"/>
      <c r="F17" s="301" t="s">
        <v>75</v>
      </c>
      <c r="G17" s="5">
        <f>CF表!H8</f>
        <v>0</v>
      </c>
      <c r="H17" s="5">
        <f>CF表!I8</f>
        <v>1</v>
      </c>
      <c r="I17" s="5">
        <f>CF表!J8</f>
        <v>2</v>
      </c>
      <c r="J17" s="5">
        <f>CF表!K8</f>
        <v>3</v>
      </c>
      <c r="K17" s="5">
        <f>CF表!L8</f>
        <v>4</v>
      </c>
      <c r="L17" s="5">
        <f>CF表!M8</f>
        <v>5</v>
      </c>
      <c r="M17" s="5">
        <f>CF表!N8</f>
        <v>6</v>
      </c>
      <c r="N17" s="5">
        <f>CF表!O8</f>
        <v>7</v>
      </c>
      <c r="O17" s="5">
        <f>CF表!P8</f>
        <v>8</v>
      </c>
      <c r="P17" s="5">
        <f>CF表!Q8</f>
        <v>9</v>
      </c>
      <c r="Q17" s="5">
        <f>CF表!R8</f>
        <v>10</v>
      </c>
      <c r="R17" s="5">
        <f>CF表!S8</f>
        <v>11</v>
      </c>
      <c r="S17" s="5">
        <f>CF表!T8</f>
        <v>12</v>
      </c>
      <c r="T17" s="5">
        <f>CF表!U8</f>
        <v>13</v>
      </c>
      <c r="U17" s="5">
        <f>CF表!V8</f>
        <v>14</v>
      </c>
      <c r="V17" s="5">
        <f>CF表!W8</f>
        <v>15</v>
      </c>
      <c r="W17" s="5">
        <f>CF表!X8</f>
        <v>16</v>
      </c>
      <c r="X17" s="5">
        <f>CF表!Y8</f>
        <v>17</v>
      </c>
      <c r="Y17" s="5">
        <f>CF表!Z8</f>
        <v>18</v>
      </c>
      <c r="Z17" s="5">
        <f>CF表!AA8</f>
        <v>19</v>
      </c>
      <c r="AA17" s="5">
        <f>CF表!AB8</f>
        <v>20</v>
      </c>
      <c r="AB17" s="5">
        <f>CF表!AC8</f>
        <v>21</v>
      </c>
      <c r="AC17" s="5">
        <f>CF表!AD8</f>
        <v>22</v>
      </c>
      <c r="AD17" s="5">
        <f>CF表!AE8</f>
        <v>23</v>
      </c>
      <c r="AE17" s="5">
        <f>CF表!AF8</f>
        <v>24</v>
      </c>
      <c r="AF17" s="5">
        <f>CF表!AG8</f>
        <v>25</v>
      </c>
      <c r="AG17" s="5">
        <f>CF表!AH8</f>
        <v>26</v>
      </c>
      <c r="AH17" s="5">
        <f>CF表!AI8</f>
        <v>27</v>
      </c>
      <c r="AI17" s="5">
        <f>CF表!AJ8</f>
        <v>28</v>
      </c>
      <c r="AJ17" s="5">
        <f>CF表!AK8</f>
        <v>29</v>
      </c>
      <c r="AK17" s="5">
        <f>CF表!AL8</f>
        <v>30</v>
      </c>
      <c r="AL17" s="5">
        <f>CF表!AM8</f>
        <v>31</v>
      </c>
      <c r="AM17" s="5">
        <f>CF表!AN8</f>
        <v>32</v>
      </c>
      <c r="AN17" s="5">
        <f>CF表!AO8</f>
        <v>33</v>
      </c>
      <c r="AO17" s="5">
        <f>CF表!AP8</f>
        <v>34</v>
      </c>
      <c r="AP17" s="5">
        <f>CF表!AQ8</f>
        <v>35</v>
      </c>
      <c r="AQ17" s="5">
        <f>CF表!AR8</f>
        <v>36</v>
      </c>
      <c r="AR17" s="5">
        <f>CF表!AS8</f>
        <v>37</v>
      </c>
      <c r="AS17" s="5">
        <f>CF表!AT8</f>
        <v>38</v>
      </c>
      <c r="AT17" s="5">
        <f>CF表!AU8</f>
        <v>39</v>
      </c>
      <c r="AU17" s="5">
        <f>CF表!AV8</f>
        <v>40</v>
      </c>
      <c r="AV17" s="5">
        <f>CF表!AW8</f>
        <v>41</v>
      </c>
      <c r="AW17" s="5">
        <f>CF表!AX8</f>
        <v>42</v>
      </c>
      <c r="AX17" s="5">
        <f>CF表!AY8</f>
        <v>43</v>
      </c>
      <c r="AY17" s="5">
        <f>CF表!AZ8</f>
        <v>44</v>
      </c>
      <c r="AZ17" s="5">
        <f>CF表!BA8</f>
        <v>45</v>
      </c>
      <c r="BA17" s="5">
        <f>CF表!BB8</f>
        <v>46</v>
      </c>
      <c r="BB17" s="5">
        <f>CF表!BC8</f>
        <v>47</v>
      </c>
      <c r="BC17" s="5">
        <f>CF表!BD8</f>
        <v>48</v>
      </c>
      <c r="BD17" s="5">
        <f>CF表!BE8</f>
        <v>49</v>
      </c>
      <c r="BE17" s="5">
        <f>CF表!BF8</f>
        <v>50</v>
      </c>
      <c r="BF17" s="5">
        <f>CF表!BG8</f>
        <v>51</v>
      </c>
      <c r="BG17" s="5">
        <f>CF表!BH8</f>
        <v>52</v>
      </c>
      <c r="BH17" s="5">
        <f>CF表!BI8</f>
        <v>53</v>
      </c>
      <c r="BI17" s="5">
        <f>CF表!BJ8</f>
        <v>54</v>
      </c>
      <c r="BJ17" s="5">
        <f>CF表!BK8</f>
        <v>55</v>
      </c>
      <c r="BK17" s="5">
        <f>CF表!BL8</f>
        <v>56</v>
      </c>
      <c r="BL17" s="5">
        <f>CF表!BM8</f>
        <v>57</v>
      </c>
      <c r="BM17" s="5">
        <f>CF表!BN8</f>
        <v>58</v>
      </c>
      <c r="BN17" s="5">
        <f>CF表!BO8</f>
        <v>59</v>
      </c>
      <c r="BO17" s="5">
        <f>CF表!BP8</f>
        <v>60</v>
      </c>
      <c r="BP17" s="5">
        <f>CF表!BQ8</f>
        <v>61</v>
      </c>
      <c r="BQ17" s="5">
        <f>CF表!BR8</f>
        <v>62</v>
      </c>
      <c r="BR17" s="5">
        <f>CF表!BS8</f>
        <v>63</v>
      </c>
      <c r="BS17" s="5">
        <f>CF表!BT8</f>
        <v>64</v>
      </c>
      <c r="BT17" s="5">
        <f>CF表!BU8</f>
        <v>65</v>
      </c>
      <c r="BU17" s="5">
        <f>CF表!BV8</f>
        <v>66</v>
      </c>
      <c r="BV17" s="5">
        <f>CF表!BW8</f>
        <v>67</v>
      </c>
      <c r="BW17" s="5" t="str">
        <f>CF表!BX8</f>
        <v/>
      </c>
      <c r="BX17" s="5" t="str">
        <f>CF表!BY8</f>
        <v/>
      </c>
      <c r="BY17" s="5" t="str">
        <f>CF表!BZ8</f>
        <v/>
      </c>
      <c r="BZ17" s="5" t="str">
        <f>CF表!CA8</f>
        <v/>
      </c>
      <c r="CA17" s="5" t="str">
        <f>CF表!CB8</f>
        <v/>
      </c>
      <c r="CB17" s="5" t="str">
        <f>CF表!CC8</f>
        <v/>
      </c>
      <c r="CC17" s="5" t="str">
        <f>CF表!CD8</f>
        <v/>
      </c>
      <c r="CD17" s="5" t="str">
        <f>CF表!CE8</f>
        <v/>
      </c>
    </row>
    <row r="18" spans="2:82" s="1" customFormat="1" ht="14.5" customHeight="1">
      <c r="B18" s="90"/>
      <c r="C18" s="90"/>
      <c r="D18" s="355"/>
      <c r="E18" s="356"/>
      <c r="F18" s="195" t="s">
        <v>206</v>
      </c>
      <c r="G18" s="287"/>
      <c r="H18" s="290" t="s">
        <v>373</v>
      </c>
      <c r="I18" s="290" t="s">
        <v>374</v>
      </c>
      <c r="J18" s="290" t="s">
        <v>375</v>
      </c>
      <c r="K18" s="290" t="s">
        <v>461</v>
      </c>
      <c r="L18" s="290" t="s">
        <v>462</v>
      </c>
      <c r="M18" s="290" t="s">
        <v>463</v>
      </c>
      <c r="N18" s="290" t="s">
        <v>368</v>
      </c>
      <c r="O18" s="290" t="s">
        <v>369</v>
      </c>
      <c r="P18" s="290" t="s">
        <v>370</v>
      </c>
      <c r="Q18" s="290" t="s">
        <v>371</v>
      </c>
      <c r="R18" s="290" t="s">
        <v>372</v>
      </c>
      <c r="S18" s="290" t="s">
        <v>159</v>
      </c>
      <c r="T18" s="290" t="s">
        <v>366</v>
      </c>
      <c r="U18" s="290" t="s">
        <v>367</v>
      </c>
      <c r="V18" s="290" t="s">
        <v>136</v>
      </c>
      <c r="W18" s="290" t="s">
        <v>364</v>
      </c>
      <c r="X18" s="290" t="s">
        <v>365</v>
      </c>
      <c r="Y18" s="290" t="s">
        <v>158</v>
      </c>
      <c r="Z18" s="290" t="s">
        <v>361</v>
      </c>
      <c r="AA18" s="290" t="s">
        <v>362</v>
      </c>
      <c r="AB18" s="290" t="s">
        <v>363</v>
      </c>
      <c r="AC18" s="290" t="s">
        <v>360</v>
      </c>
      <c r="AD18" s="287"/>
      <c r="AE18" s="287"/>
      <c r="AF18" s="287"/>
      <c r="AG18" s="287"/>
      <c r="AH18" s="287"/>
      <c r="AI18" s="287"/>
      <c r="AJ18" s="287"/>
      <c r="AK18" s="287"/>
      <c r="AL18" s="287"/>
      <c r="AM18" s="287"/>
      <c r="AN18" s="287"/>
      <c r="AO18" s="287"/>
      <c r="AP18" s="287"/>
      <c r="AQ18" s="287"/>
      <c r="AR18" s="287"/>
      <c r="AS18" s="287"/>
      <c r="AT18" s="287"/>
      <c r="AU18" s="287"/>
      <c r="AV18" s="287"/>
      <c r="AW18" s="287"/>
      <c r="AX18" s="287"/>
      <c r="AY18" s="287"/>
      <c r="AZ18" s="287"/>
      <c r="BA18" s="287"/>
      <c r="BB18" s="287"/>
      <c r="BC18" s="287"/>
      <c r="BD18" s="287"/>
      <c r="BE18" s="287"/>
      <c r="BF18" s="287"/>
      <c r="BG18" s="287"/>
      <c r="BH18" s="287"/>
      <c r="BI18" s="287"/>
      <c r="BJ18" s="287"/>
      <c r="BK18" s="287"/>
      <c r="BL18" s="287"/>
      <c r="BM18" s="287"/>
      <c r="BN18" s="287"/>
      <c r="BO18" s="287"/>
      <c r="BP18" s="287"/>
      <c r="BQ18" s="287"/>
      <c r="BR18" s="287"/>
      <c r="BS18" s="287"/>
      <c r="BT18" s="287"/>
      <c r="BU18" s="287"/>
      <c r="BV18" s="287"/>
      <c r="BW18" s="287"/>
      <c r="BX18" s="287"/>
      <c r="BY18" s="287"/>
      <c r="BZ18" s="287"/>
      <c r="CA18" s="287"/>
      <c r="CB18" s="287"/>
      <c r="CC18" s="287"/>
      <c r="CD18" s="287"/>
    </row>
    <row r="19" spans="2:82" s="1" customFormat="1" ht="14.5" customHeight="1">
      <c r="B19" s="90"/>
      <c r="C19" s="90"/>
      <c r="D19" s="355"/>
      <c r="E19" s="356"/>
      <c r="F19" s="195" t="s">
        <v>202</v>
      </c>
      <c r="G19" s="287"/>
      <c r="H19" s="287"/>
      <c r="I19" s="287"/>
      <c r="J19" s="287"/>
      <c r="K19" s="287"/>
      <c r="L19" s="287"/>
      <c r="M19" s="287"/>
      <c r="N19" s="287"/>
      <c r="O19" s="287"/>
      <c r="P19" s="287"/>
      <c r="Q19" s="287"/>
      <c r="R19" s="287"/>
      <c r="S19" s="287"/>
      <c r="T19" s="287"/>
      <c r="U19" s="287"/>
      <c r="V19" s="287"/>
      <c r="W19" s="287"/>
      <c r="X19" s="287"/>
      <c r="Y19" s="287"/>
      <c r="Z19" s="287"/>
      <c r="AA19" s="287"/>
      <c r="AB19" s="287"/>
      <c r="AC19" s="287"/>
      <c r="AD19" s="293" t="s">
        <v>477</v>
      </c>
      <c r="AE19" s="287"/>
      <c r="AF19" s="287"/>
      <c r="AG19" s="287"/>
      <c r="AH19" s="287"/>
      <c r="AI19" s="287"/>
      <c r="AJ19" s="287"/>
      <c r="AK19" s="287"/>
      <c r="AL19" s="287"/>
      <c r="AM19" s="287"/>
      <c r="AN19" s="287"/>
      <c r="AO19" s="287"/>
      <c r="AP19" s="287"/>
      <c r="AQ19" s="287"/>
      <c r="AR19" s="287"/>
      <c r="AS19" s="287"/>
      <c r="AT19" s="287"/>
      <c r="AU19" s="287"/>
      <c r="AV19" s="287"/>
      <c r="AW19" s="287"/>
      <c r="AX19" s="287"/>
      <c r="AY19" s="287"/>
      <c r="AZ19" s="287"/>
      <c r="BA19" s="287"/>
      <c r="BB19" s="287"/>
      <c r="BC19" s="287"/>
      <c r="BD19" s="287"/>
      <c r="BE19" s="287"/>
      <c r="BF19" s="287"/>
      <c r="BG19" s="287"/>
      <c r="BH19" s="287"/>
      <c r="BI19" s="287"/>
      <c r="BJ19" s="287"/>
      <c r="BK19" s="287"/>
      <c r="BL19" s="287"/>
      <c r="BM19" s="287"/>
      <c r="BN19" s="287"/>
      <c r="BO19" s="287"/>
      <c r="BP19" s="287"/>
      <c r="BQ19" s="287"/>
      <c r="BR19" s="287"/>
      <c r="BS19" s="287"/>
      <c r="BT19" s="287"/>
      <c r="BU19" s="287"/>
      <c r="BV19" s="287"/>
      <c r="BW19" s="287"/>
      <c r="BX19" s="287"/>
      <c r="BY19" s="287"/>
      <c r="BZ19" s="287"/>
      <c r="CA19" s="287"/>
      <c r="CB19" s="287"/>
      <c r="CC19" s="287"/>
      <c r="CD19" s="287"/>
    </row>
    <row r="20" spans="2:82" s="1" customFormat="1" ht="14.5" customHeight="1">
      <c r="B20" s="90"/>
      <c r="C20" s="90"/>
      <c r="D20" s="357"/>
      <c r="E20" s="358"/>
      <c r="F20" s="303" t="s">
        <v>203</v>
      </c>
      <c r="G20" s="288"/>
      <c r="H20" s="288"/>
      <c r="I20" s="288"/>
      <c r="J20" s="288"/>
      <c r="K20" s="288"/>
      <c r="L20" s="288"/>
      <c r="M20" s="288"/>
      <c r="N20" s="288"/>
      <c r="O20" s="288"/>
      <c r="P20" s="288"/>
      <c r="Q20" s="288"/>
      <c r="R20" s="288"/>
      <c r="S20" s="288"/>
      <c r="T20" s="288"/>
      <c r="U20" s="288"/>
      <c r="V20" s="288"/>
      <c r="W20" s="288"/>
      <c r="X20" s="288"/>
      <c r="Y20" s="288"/>
      <c r="Z20" s="288"/>
      <c r="AA20" s="288"/>
      <c r="AB20" s="288"/>
      <c r="AC20" s="288"/>
      <c r="AD20" s="288"/>
      <c r="AE20" s="288"/>
      <c r="AF20" s="288"/>
      <c r="AG20" s="288"/>
      <c r="AH20" s="288"/>
      <c r="AI20" s="288"/>
      <c r="AJ20" s="288"/>
      <c r="AK20" s="288"/>
      <c r="AL20" s="288"/>
      <c r="AM20" s="288"/>
      <c r="AN20" s="288"/>
      <c r="AO20" s="288"/>
      <c r="AP20" s="288"/>
      <c r="AQ20" s="288"/>
      <c r="AR20" s="288"/>
      <c r="AS20" s="288"/>
      <c r="AT20" s="288"/>
      <c r="AU20" s="288"/>
      <c r="AV20" s="288"/>
      <c r="AW20" s="288"/>
      <c r="AX20" s="288"/>
      <c r="AY20" s="288"/>
      <c r="AZ20" s="288"/>
      <c r="BA20" s="288"/>
      <c r="BB20" s="288"/>
      <c r="BC20" s="288"/>
      <c r="BD20" s="288"/>
      <c r="BE20" s="288"/>
      <c r="BF20" s="288"/>
      <c r="BG20" s="288"/>
      <c r="BH20" s="288"/>
      <c r="BI20" s="288"/>
      <c r="BJ20" s="288"/>
      <c r="BK20" s="288"/>
      <c r="BL20" s="288"/>
      <c r="BM20" s="288"/>
      <c r="BN20" s="288"/>
      <c r="BO20" s="288"/>
      <c r="BP20" s="288"/>
      <c r="BQ20" s="288"/>
      <c r="BR20" s="288"/>
      <c r="BS20" s="288"/>
      <c r="BT20" s="288"/>
      <c r="BU20" s="288"/>
      <c r="BV20" s="288"/>
      <c r="BW20" s="288"/>
      <c r="BX20" s="288"/>
      <c r="BY20" s="288"/>
      <c r="BZ20" s="288"/>
      <c r="CA20" s="288"/>
      <c r="CB20" s="288"/>
      <c r="CC20" s="288"/>
      <c r="CD20" s="288"/>
    </row>
    <row r="21" spans="2:82" s="1" customFormat="1" ht="14.5" customHeight="1">
      <c r="B21" s="90"/>
      <c r="C21" s="90"/>
      <c r="D21" s="362" t="str">
        <f>IF(基本情報!B13="","",基本情報!B13)</f>
        <v/>
      </c>
      <c r="E21" s="363"/>
      <c r="F21" s="301" t="s">
        <v>75</v>
      </c>
      <c r="G21" s="4" t="str">
        <f>CF表!H9</f>
        <v/>
      </c>
      <c r="H21" s="4" t="str">
        <f>CF表!I9</f>
        <v/>
      </c>
      <c r="I21" s="4" t="str">
        <f>CF表!J9</f>
        <v/>
      </c>
      <c r="J21" s="4" t="str">
        <f>CF表!K9</f>
        <v/>
      </c>
      <c r="K21" s="4" t="str">
        <f>CF表!L9</f>
        <v/>
      </c>
      <c r="L21" s="4" t="str">
        <f>CF表!M9</f>
        <v/>
      </c>
      <c r="M21" s="4" t="str">
        <f>CF表!N9</f>
        <v/>
      </c>
      <c r="N21" s="4" t="str">
        <f>CF表!O9</f>
        <v/>
      </c>
      <c r="O21" s="4" t="str">
        <f>CF表!P9</f>
        <v/>
      </c>
      <c r="P21" s="4" t="str">
        <f>CF表!Q9</f>
        <v/>
      </c>
      <c r="Q21" s="4" t="str">
        <f>CF表!R9</f>
        <v/>
      </c>
      <c r="R21" s="4" t="str">
        <f>CF表!S9</f>
        <v/>
      </c>
      <c r="S21" s="4" t="str">
        <f>CF表!T9</f>
        <v/>
      </c>
      <c r="T21" s="4" t="str">
        <f>CF表!U9</f>
        <v/>
      </c>
      <c r="U21" s="4" t="str">
        <f>CF表!V9</f>
        <v/>
      </c>
      <c r="V21" s="4" t="str">
        <f>CF表!W9</f>
        <v/>
      </c>
      <c r="W21" s="4" t="str">
        <f>CF表!X9</f>
        <v/>
      </c>
      <c r="X21" s="4" t="str">
        <f>CF表!Y9</f>
        <v/>
      </c>
      <c r="Y21" s="4" t="str">
        <f>CF表!Z9</f>
        <v/>
      </c>
      <c r="Z21" s="4" t="str">
        <f>CF表!AA9</f>
        <v/>
      </c>
      <c r="AA21" s="4" t="str">
        <f>CF表!AB9</f>
        <v/>
      </c>
      <c r="AB21" s="4" t="str">
        <f>CF表!AC9</f>
        <v/>
      </c>
      <c r="AC21" s="4" t="str">
        <f>CF表!AD9</f>
        <v/>
      </c>
      <c r="AD21" s="4" t="str">
        <f>CF表!AE9</f>
        <v/>
      </c>
      <c r="AE21" s="4" t="str">
        <f>CF表!AF9</f>
        <v/>
      </c>
      <c r="AF21" s="4" t="str">
        <f>CF表!AG9</f>
        <v/>
      </c>
      <c r="AG21" s="4" t="str">
        <f>CF表!AH9</f>
        <v/>
      </c>
      <c r="AH21" s="4" t="str">
        <f>CF表!AI9</f>
        <v/>
      </c>
      <c r="AI21" s="4" t="str">
        <f>CF表!AJ9</f>
        <v/>
      </c>
      <c r="AJ21" s="4" t="str">
        <f>CF表!AK9</f>
        <v/>
      </c>
      <c r="AK21" s="4" t="str">
        <f>CF表!AL9</f>
        <v/>
      </c>
      <c r="AL21" s="4" t="str">
        <f>CF表!AM9</f>
        <v/>
      </c>
      <c r="AM21" s="4" t="str">
        <f>CF表!AN9</f>
        <v/>
      </c>
      <c r="AN21" s="4" t="str">
        <f>CF表!AO9</f>
        <v/>
      </c>
      <c r="AO21" s="4" t="str">
        <f>CF表!AP9</f>
        <v/>
      </c>
      <c r="AP21" s="4" t="str">
        <f>CF表!AQ9</f>
        <v/>
      </c>
      <c r="AQ21" s="4" t="str">
        <f>CF表!AR9</f>
        <v/>
      </c>
      <c r="AR21" s="4" t="str">
        <f>CF表!AS9</f>
        <v/>
      </c>
      <c r="AS21" s="4" t="str">
        <f>CF表!AT9</f>
        <v/>
      </c>
      <c r="AT21" s="4" t="str">
        <f>CF表!AU9</f>
        <v/>
      </c>
      <c r="AU21" s="4" t="str">
        <f>CF表!AV9</f>
        <v/>
      </c>
      <c r="AV21" s="4" t="str">
        <f>CF表!AW9</f>
        <v/>
      </c>
      <c r="AW21" s="4" t="str">
        <f>CF表!AX9</f>
        <v/>
      </c>
      <c r="AX21" s="4" t="str">
        <f>CF表!AY9</f>
        <v/>
      </c>
      <c r="AY21" s="4" t="str">
        <f>CF表!AZ9</f>
        <v/>
      </c>
      <c r="AZ21" s="4" t="str">
        <f>CF表!BA9</f>
        <v/>
      </c>
      <c r="BA21" s="4" t="str">
        <f>CF表!BB9</f>
        <v/>
      </c>
      <c r="BB21" s="4" t="str">
        <f>CF表!BC9</f>
        <v/>
      </c>
      <c r="BC21" s="4" t="str">
        <f>CF表!BD9</f>
        <v/>
      </c>
      <c r="BD21" s="4" t="str">
        <f>CF表!BE9</f>
        <v/>
      </c>
      <c r="BE21" s="4" t="str">
        <f>CF表!BF9</f>
        <v/>
      </c>
      <c r="BF21" s="4" t="str">
        <f>CF表!BG9</f>
        <v/>
      </c>
      <c r="BG21" s="4" t="str">
        <f>CF表!BH9</f>
        <v/>
      </c>
      <c r="BH21" s="4" t="str">
        <f>CF表!BI9</f>
        <v/>
      </c>
      <c r="BI21" s="4" t="str">
        <f>CF表!BJ9</f>
        <v/>
      </c>
      <c r="BJ21" s="4" t="str">
        <f>CF表!BK9</f>
        <v/>
      </c>
      <c r="BK21" s="4" t="str">
        <f>CF表!BL9</f>
        <v/>
      </c>
      <c r="BL21" s="4" t="str">
        <f>CF表!BM9</f>
        <v/>
      </c>
      <c r="BM21" s="4" t="str">
        <f>CF表!BN9</f>
        <v/>
      </c>
      <c r="BN21" s="4" t="str">
        <f>CF表!BO9</f>
        <v/>
      </c>
      <c r="BO21" s="4" t="str">
        <f>CF表!BP9</f>
        <v/>
      </c>
      <c r="BP21" s="4" t="str">
        <f>CF表!BQ9</f>
        <v/>
      </c>
      <c r="BQ21" s="4" t="str">
        <f>CF表!BR9</f>
        <v/>
      </c>
      <c r="BR21" s="4" t="str">
        <f>CF表!BS9</f>
        <v/>
      </c>
      <c r="BS21" s="4" t="str">
        <f>CF表!BT9</f>
        <v/>
      </c>
      <c r="BT21" s="4" t="str">
        <f>CF表!BU9</f>
        <v/>
      </c>
      <c r="BU21" s="4" t="str">
        <f>CF表!BV9</f>
        <v/>
      </c>
      <c r="BV21" s="4" t="str">
        <f>CF表!BW9</f>
        <v/>
      </c>
      <c r="BW21" s="4" t="str">
        <f>CF表!BX9</f>
        <v/>
      </c>
      <c r="BX21" s="4" t="str">
        <f>CF表!BY9</f>
        <v/>
      </c>
      <c r="BY21" s="4" t="str">
        <f>CF表!BZ9</f>
        <v/>
      </c>
      <c r="BZ21" s="4" t="str">
        <f>CF表!CA9</f>
        <v/>
      </c>
      <c r="CA21" s="4" t="str">
        <f>CF表!CB9</f>
        <v/>
      </c>
      <c r="CB21" s="4" t="str">
        <f>CF表!CC9</f>
        <v/>
      </c>
      <c r="CC21" s="4" t="str">
        <f>CF表!CD9</f>
        <v/>
      </c>
      <c r="CD21" s="4" t="str">
        <f>CF表!CE9</f>
        <v/>
      </c>
    </row>
    <row r="22" spans="2:82" s="1" customFormat="1" ht="14.5" customHeight="1">
      <c r="B22" s="90"/>
      <c r="C22" s="90"/>
      <c r="D22" s="364"/>
      <c r="E22" s="365"/>
      <c r="F22" s="195" t="s">
        <v>206</v>
      </c>
      <c r="G22" s="283"/>
      <c r="H22" s="283"/>
      <c r="I22" s="283"/>
      <c r="J22" s="283"/>
      <c r="K22" s="283"/>
      <c r="L22" s="283"/>
      <c r="M22" s="283"/>
      <c r="N22" s="283"/>
      <c r="O22" s="283"/>
      <c r="P22" s="283"/>
      <c r="Q22" s="283"/>
      <c r="R22" s="283"/>
      <c r="S22" s="283"/>
      <c r="T22" s="283"/>
      <c r="U22" s="283"/>
      <c r="V22" s="283"/>
      <c r="W22" s="283"/>
      <c r="X22" s="283"/>
      <c r="Y22" s="283"/>
      <c r="Z22" s="283"/>
      <c r="AA22" s="283"/>
      <c r="AB22" s="283"/>
      <c r="AC22" s="283"/>
      <c r="AD22" s="283"/>
      <c r="AE22" s="283"/>
      <c r="AF22" s="283"/>
      <c r="AG22" s="283"/>
      <c r="AH22" s="283"/>
      <c r="AI22" s="283"/>
      <c r="AJ22" s="283"/>
      <c r="AK22" s="283"/>
      <c r="AL22" s="283"/>
      <c r="AM22" s="283"/>
      <c r="AN22" s="283"/>
      <c r="AO22" s="283"/>
      <c r="AP22" s="283"/>
      <c r="AQ22" s="283"/>
      <c r="AR22" s="283"/>
      <c r="AS22" s="283"/>
      <c r="AT22" s="283"/>
      <c r="AU22" s="283"/>
      <c r="AV22" s="283"/>
      <c r="AW22" s="283"/>
      <c r="AX22" s="283"/>
      <c r="AY22" s="283"/>
      <c r="AZ22" s="283"/>
      <c r="BA22" s="283"/>
      <c r="BB22" s="283"/>
      <c r="BC22" s="283"/>
      <c r="BD22" s="283"/>
      <c r="BE22" s="283"/>
      <c r="BF22" s="283"/>
      <c r="BG22" s="283"/>
      <c r="BH22" s="283"/>
      <c r="BI22" s="283"/>
      <c r="BJ22" s="283"/>
      <c r="BK22" s="283"/>
      <c r="BL22" s="283"/>
      <c r="BM22" s="283"/>
      <c r="BN22" s="283"/>
      <c r="BO22" s="283"/>
      <c r="BP22" s="283"/>
      <c r="BQ22" s="283"/>
      <c r="BR22" s="283"/>
      <c r="BS22" s="283"/>
      <c r="BT22" s="283"/>
      <c r="BU22" s="283"/>
      <c r="BV22" s="283"/>
      <c r="BW22" s="283"/>
      <c r="BX22" s="283"/>
      <c r="BY22" s="283"/>
      <c r="BZ22" s="283"/>
      <c r="CA22" s="283"/>
      <c r="CB22" s="283"/>
      <c r="CC22" s="283"/>
      <c r="CD22" s="283"/>
    </row>
    <row r="23" spans="2:82" s="1" customFormat="1" ht="14.5" customHeight="1">
      <c r="B23" s="90"/>
      <c r="C23" s="90"/>
      <c r="D23" s="364"/>
      <c r="E23" s="365"/>
      <c r="F23" s="195" t="s">
        <v>202</v>
      </c>
      <c r="G23" s="289"/>
      <c r="H23" s="283"/>
      <c r="I23" s="283"/>
      <c r="J23" s="283"/>
      <c r="K23" s="283"/>
      <c r="L23" s="283"/>
      <c r="M23" s="283"/>
      <c r="N23" s="283"/>
      <c r="O23" s="283"/>
      <c r="P23" s="283"/>
      <c r="Q23" s="283"/>
      <c r="R23" s="283"/>
      <c r="S23" s="283"/>
      <c r="T23" s="283"/>
      <c r="U23" s="283"/>
      <c r="V23" s="283"/>
      <c r="W23" s="283"/>
      <c r="X23" s="283"/>
      <c r="Y23" s="283"/>
      <c r="Z23" s="283"/>
      <c r="AA23" s="283"/>
      <c r="AB23" s="283"/>
      <c r="AC23" s="283"/>
      <c r="AD23" s="283"/>
      <c r="AE23" s="283"/>
      <c r="AF23" s="283"/>
      <c r="AG23" s="283"/>
      <c r="AH23" s="283"/>
      <c r="AI23" s="283"/>
      <c r="AJ23" s="283"/>
      <c r="AK23" s="283"/>
      <c r="AL23" s="283"/>
      <c r="AM23" s="283"/>
      <c r="AN23" s="283"/>
      <c r="AO23" s="283"/>
      <c r="AP23" s="283"/>
      <c r="AQ23" s="283"/>
      <c r="AR23" s="283"/>
      <c r="AS23" s="283"/>
      <c r="AT23" s="283"/>
      <c r="AU23" s="283"/>
      <c r="AV23" s="283"/>
      <c r="AW23" s="283"/>
      <c r="AX23" s="283"/>
      <c r="AY23" s="283"/>
      <c r="AZ23" s="283"/>
      <c r="BA23" s="283"/>
      <c r="BB23" s="283"/>
      <c r="BC23" s="283"/>
      <c r="BD23" s="283"/>
      <c r="BE23" s="283"/>
      <c r="BF23" s="283"/>
      <c r="BG23" s="283"/>
      <c r="BH23" s="283"/>
      <c r="BI23" s="283"/>
      <c r="BJ23" s="283"/>
      <c r="BK23" s="283"/>
      <c r="BL23" s="283"/>
      <c r="BM23" s="283"/>
      <c r="BN23" s="283"/>
      <c r="BO23" s="283"/>
      <c r="BP23" s="283"/>
      <c r="BQ23" s="283"/>
      <c r="BR23" s="283"/>
      <c r="BS23" s="283"/>
      <c r="BT23" s="283"/>
      <c r="BU23" s="283"/>
      <c r="BV23" s="283"/>
      <c r="BW23" s="283"/>
      <c r="BX23" s="283"/>
      <c r="BY23" s="283"/>
      <c r="BZ23" s="283"/>
      <c r="CA23" s="283"/>
      <c r="CB23" s="283"/>
      <c r="CC23" s="283"/>
      <c r="CD23" s="283"/>
    </row>
    <row r="24" spans="2:82" s="1" customFormat="1" ht="14.5" customHeight="1">
      <c r="B24" s="90"/>
      <c r="C24" s="90"/>
      <c r="D24" s="366"/>
      <c r="E24" s="367"/>
      <c r="F24" s="303" t="s">
        <v>203</v>
      </c>
      <c r="G24" s="289"/>
      <c r="H24" s="289"/>
      <c r="I24" s="289"/>
      <c r="J24" s="289"/>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89"/>
      <c r="AL24" s="289"/>
      <c r="AM24" s="289"/>
      <c r="AN24" s="289"/>
      <c r="AO24" s="289"/>
      <c r="AP24" s="289"/>
      <c r="AQ24" s="289"/>
      <c r="AR24" s="289"/>
      <c r="AS24" s="289"/>
      <c r="AT24" s="289"/>
      <c r="AU24" s="289"/>
      <c r="AV24" s="289"/>
      <c r="AW24" s="289"/>
      <c r="AX24" s="289"/>
      <c r="AY24" s="289"/>
      <c r="AZ24" s="289"/>
      <c r="BA24" s="289"/>
      <c r="BB24" s="289"/>
      <c r="BC24" s="289"/>
      <c r="BD24" s="289"/>
      <c r="BE24" s="289"/>
      <c r="BF24" s="289"/>
      <c r="BG24" s="289"/>
      <c r="BH24" s="289"/>
      <c r="BI24" s="289"/>
      <c r="BJ24" s="289"/>
      <c r="BK24" s="289"/>
      <c r="BL24" s="289"/>
      <c r="BM24" s="289"/>
      <c r="BN24" s="289"/>
      <c r="BO24" s="289"/>
      <c r="BP24" s="289"/>
      <c r="BQ24" s="289"/>
      <c r="BR24" s="289"/>
      <c r="BS24" s="289"/>
      <c r="BT24" s="289"/>
      <c r="BU24" s="289"/>
      <c r="BV24" s="289"/>
      <c r="BW24" s="289"/>
      <c r="BX24" s="289"/>
      <c r="BY24" s="289"/>
      <c r="BZ24" s="289"/>
      <c r="CA24" s="289"/>
      <c r="CB24" s="289"/>
      <c r="CC24" s="289"/>
      <c r="CD24" s="289"/>
    </row>
    <row r="25" spans="2:82" s="1" customFormat="1" ht="14.5" customHeight="1">
      <c r="B25" s="90"/>
      <c r="C25" s="90"/>
      <c r="D25" s="353" t="str">
        <f>IF(基本情報!B14="","",基本情報!B14)</f>
        <v/>
      </c>
      <c r="E25" s="354"/>
      <c r="F25" s="301" t="s">
        <v>75</v>
      </c>
      <c r="G25" s="5" t="str">
        <f>CF表!H10</f>
        <v/>
      </c>
      <c r="H25" s="5" t="str">
        <f>CF表!I10</f>
        <v/>
      </c>
      <c r="I25" s="5" t="str">
        <f>CF表!J10</f>
        <v/>
      </c>
      <c r="J25" s="5" t="str">
        <f>CF表!K10</f>
        <v/>
      </c>
      <c r="K25" s="5" t="str">
        <f>CF表!L10</f>
        <v/>
      </c>
      <c r="L25" s="5" t="str">
        <f>CF表!M10</f>
        <v/>
      </c>
      <c r="M25" s="5" t="str">
        <f>CF表!N10</f>
        <v/>
      </c>
      <c r="N25" s="5" t="str">
        <f>CF表!O10</f>
        <v/>
      </c>
      <c r="O25" s="5" t="str">
        <f>CF表!P10</f>
        <v/>
      </c>
      <c r="P25" s="5" t="str">
        <f>CF表!Q10</f>
        <v/>
      </c>
      <c r="Q25" s="5" t="str">
        <f>CF表!R10</f>
        <v/>
      </c>
      <c r="R25" s="5" t="str">
        <f>CF表!S10</f>
        <v/>
      </c>
      <c r="S25" s="5" t="str">
        <f>CF表!T10</f>
        <v/>
      </c>
      <c r="T25" s="5" t="str">
        <f>CF表!U10</f>
        <v/>
      </c>
      <c r="U25" s="5" t="str">
        <f>CF表!V10</f>
        <v/>
      </c>
      <c r="V25" s="5" t="str">
        <f>CF表!W10</f>
        <v/>
      </c>
      <c r="W25" s="5" t="str">
        <f>CF表!X10</f>
        <v/>
      </c>
      <c r="X25" s="5" t="str">
        <f>CF表!Y10</f>
        <v/>
      </c>
      <c r="Y25" s="5" t="str">
        <f>CF表!Z10</f>
        <v/>
      </c>
      <c r="Z25" s="5" t="str">
        <f>CF表!AA10</f>
        <v/>
      </c>
      <c r="AA25" s="5" t="str">
        <f>CF表!AB10</f>
        <v/>
      </c>
      <c r="AB25" s="5" t="str">
        <f>CF表!AC10</f>
        <v/>
      </c>
      <c r="AC25" s="5" t="str">
        <f>CF表!AD10</f>
        <v/>
      </c>
      <c r="AD25" s="5" t="str">
        <f>CF表!AE10</f>
        <v/>
      </c>
      <c r="AE25" s="5" t="str">
        <f>CF表!AF10</f>
        <v/>
      </c>
      <c r="AF25" s="5" t="str">
        <f>CF表!AG10</f>
        <v/>
      </c>
      <c r="AG25" s="5" t="str">
        <f>CF表!AH10</f>
        <v/>
      </c>
      <c r="AH25" s="5" t="str">
        <f>CF表!AI10</f>
        <v/>
      </c>
      <c r="AI25" s="5" t="str">
        <f>CF表!AJ10</f>
        <v/>
      </c>
      <c r="AJ25" s="5" t="str">
        <f>CF表!AK10</f>
        <v/>
      </c>
      <c r="AK25" s="5" t="str">
        <f>CF表!AL10</f>
        <v/>
      </c>
      <c r="AL25" s="5" t="str">
        <f>CF表!AM10</f>
        <v/>
      </c>
      <c r="AM25" s="5" t="str">
        <f>CF表!AN10</f>
        <v/>
      </c>
      <c r="AN25" s="5" t="str">
        <f>CF表!AO10</f>
        <v/>
      </c>
      <c r="AO25" s="5" t="str">
        <f>CF表!AP10</f>
        <v/>
      </c>
      <c r="AP25" s="5" t="str">
        <f>CF表!AQ10</f>
        <v/>
      </c>
      <c r="AQ25" s="5" t="str">
        <f>CF表!AR10</f>
        <v/>
      </c>
      <c r="AR25" s="5" t="str">
        <f>CF表!AS10</f>
        <v/>
      </c>
      <c r="AS25" s="5" t="str">
        <f>CF表!AT10</f>
        <v/>
      </c>
      <c r="AT25" s="5" t="str">
        <f>CF表!AU10</f>
        <v/>
      </c>
      <c r="AU25" s="5" t="str">
        <f>CF表!AV10</f>
        <v/>
      </c>
      <c r="AV25" s="5" t="str">
        <f>CF表!AW10</f>
        <v/>
      </c>
      <c r="AW25" s="5" t="str">
        <f>CF表!AX10</f>
        <v/>
      </c>
      <c r="AX25" s="5" t="str">
        <f>CF表!AY10</f>
        <v/>
      </c>
      <c r="AY25" s="5" t="str">
        <f>CF表!AZ10</f>
        <v/>
      </c>
      <c r="AZ25" s="5" t="str">
        <f>CF表!BA10</f>
        <v/>
      </c>
      <c r="BA25" s="5" t="str">
        <f>CF表!BB10</f>
        <v/>
      </c>
      <c r="BB25" s="5" t="str">
        <f>CF表!BC10</f>
        <v/>
      </c>
      <c r="BC25" s="5" t="str">
        <f>CF表!BD10</f>
        <v/>
      </c>
      <c r="BD25" s="5" t="str">
        <f>CF表!BE10</f>
        <v/>
      </c>
      <c r="BE25" s="5" t="str">
        <f>CF表!BF10</f>
        <v/>
      </c>
      <c r="BF25" s="5" t="str">
        <f>CF表!BG10</f>
        <v/>
      </c>
      <c r="BG25" s="5" t="str">
        <f>CF表!BH10</f>
        <v/>
      </c>
      <c r="BH25" s="5" t="str">
        <f>CF表!BI10</f>
        <v/>
      </c>
      <c r="BI25" s="5" t="str">
        <f>CF表!BJ10</f>
        <v/>
      </c>
      <c r="BJ25" s="5" t="str">
        <f>CF表!BK10</f>
        <v/>
      </c>
      <c r="BK25" s="5" t="str">
        <f>CF表!BL10</f>
        <v/>
      </c>
      <c r="BL25" s="5" t="str">
        <f>CF表!BM10</f>
        <v/>
      </c>
      <c r="BM25" s="5" t="str">
        <f>CF表!BN10</f>
        <v/>
      </c>
      <c r="BN25" s="5" t="str">
        <f>CF表!BO10</f>
        <v/>
      </c>
      <c r="BO25" s="5" t="str">
        <f>CF表!BP10</f>
        <v/>
      </c>
      <c r="BP25" s="5" t="str">
        <f>CF表!BQ10</f>
        <v/>
      </c>
      <c r="BQ25" s="5" t="str">
        <f>CF表!BR10</f>
        <v/>
      </c>
      <c r="BR25" s="5" t="str">
        <f>CF表!BS10</f>
        <v/>
      </c>
      <c r="BS25" s="5" t="str">
        <f>CF表!BT10</f>
        <v/>
      </c>
      <c r="BT25" s="5" t="str">
        <f>CF表!BU10</f>
        <v/>
      </c>
      <c r="BU25" s="5" t="str">
        <f>CF表!BV10</f>
        <v/>
      </c>
      <c r="BV25" s="5" t="str">
        <f>CF表!BW10</f>
        <v/>
      </c>
      <c r="BW25" s="5" t="str">
        <f>CF表!BX10</f>
        <v/>
      </c>
      <c r="BX25" s="5" t="str">
        <f>CF表!BY10</f>
        <v/>
      </c>
      <c r="BY25" s="5" t="str">
        <f>CF表!BZ10</f>
        <v/>
      </c>
      <c r="BZ25" s="5" t="str">
        <f>CF表!CA10</f>
        <v/>
      </c>
      <c r="CA25" s="5" t="str">
        <f>CF表!CB10</f>
        <v/>
      </c>
      <c r="CB25" s="5" t="str">
        <f>CF表!CC10</f>
        <v/>
      </c>
      <c r="CC25" s="5" t="str">
        <f>CF表!CD10</f>
        <v/>
      </c>
      <c r="CD25" s="5" t="str">
        <f>CF表!CE10</f>
        <v/>
      </c>
    </row>
    <row r="26" spans="2:82" s="1" customFormat="1" ht="14.5" customHeight="1">
      <c r="B26" s="90"/>
      <c r="C26" s="90"/>
      <c r="D26" s="355"/>
      <c r="E26" s="356"/>
      <c r="F26" s="195" t="s">
        <v>206</v>
      </c>
      <c r="G26" s="294"/>
      <c r="H26" s="295"/>
      <c r="I26" s="295"/>
      <c r="J26" s="295"/>
      <c r="K26" s="295"/>
      <c r="L26" s="295"/>
      <c r="M26" s="295"/>
      <c r="N26" s="295"/>
      <c r="O26" s="295"/>
      <c r="P26" s="295"/>
      <c r="Q26" s="295"/>
      <c r="R26" s="295"/>
      <c r="S26" s="295"/>
      <c r="T26" s="295"/>
      <c r="U26" s="295"/>
      <c r="V26" s="295"/>
      <c r="W26" s="295"/>
      <c r="X26" s="295"/>
      <c r="Y26" s="295"/>
      <c r="Z26" s="295"/>
      <c r="AA26" s="295"/>
      <c r="AB26" s="295"/>
      <c r="AC26" s="295"/>
      <c r="AD26" s="295"/>
      <c r="AE26" s="295"/>
      <c r="AF26" s="295"/>
      <c r="AG26" s="295"/>
      <c r="AH26" s="295"/>
      <c r="AI26" s="295"/>
      <c r="AJ26" s="295"/>
      <c r="AK26" s="295"/>
      <c r="AL26" s="295"/>
      <c r="AM26" s="295"/>
      <c r="AN26" s="295"/>
      <c r="AO26" s="295"/>
      <c r="AP26" s="295"/>
      <c r="AQ26" s="295"/>
      <c r="AR26" s="295"/>
      <c r="AS26" s="295"/>
      <c r="AT26" s="295"/>
      <c r="AU26" s="295"/>
      <c r="AV26" s="295"/>
      <c r="AW26" s="295"/>
      <c r="AX26" s="295"/>
      <c r="AY26" s="295"/>
      <c r="AZ26" s="295"/>
      <c r="BA26" s="295"/>
      <c r="BB26" s="295"/>
      <c r="BC26" s="295"/>
      <c r="BD26" s="295"/>
      <c r="BE26" s="295"/>
      <c r="BF26" s="295"/>
      <c r="BG26" s="295"/>
      <c r="BH26" s="295"/>
      <c r="BI26" s="295"/>
      <c r="BJ26" s="295"/>
      <c r="BK26" s="295"/>
      <c r="BL26" s="295"/>
      <c r="BM26" s="295"/>
      <c r="BN26" s="295"/>
      <c r="BO26" s="295"/>
      <c r="BP26" s="295"/>
      <c r="BQ26" s="295"/>
      <c r="BR26" s="295"/>
      <c r="BS26" s="295"/>
      <c r="BT26" s="295"/>
      <c r="BU26" s="295"/>
      <c r="BV26" s="295"/>
      <c r="BW26" s="295"/>
      <c r="BX26" s="295"/>
      <c r="BY26" s="295"/>
      <c r="BZ26" s="295"/>
      <c r="CA26" s="295"/>
      <c r="CB26" s="295"/>
      <c r="CC26" s="295"/>
      <c r="CD26" s="295"/>
    </row>
    <row r="27" spans="2:82" s="1" customFormat="1" ht="14.5" customHeight="1">
      <c r="B27" s="90"/>
      <c r="C27" s="90"/>
      <c r="D27" s="355"/>
      <c r="E27" s="356"/>
      <c r="F27" s="195" t="s">
        <v>202</v>
      </c>
      <c r="G27" s="288"/>
      <c r="H27" s="287"/>
      <c r="I27" s="287"/>
      <c r="J27" s="287"/>
      <c r="K27" s="287"/>
      <c r="L27" s="287"/>
      <c r="M27" s="287"/>
      <c r="N27" s="287"/>
      <c r="O27" s="287"/>
      <c r="P27" s="287"/>
      <c r="Q27" s="287"/>
      <c r="R27" s="287"/>
      <c r="S27" s="287"/>
      <c r="T27" s="287"/>
      <c r="U27" s="287"/>
      <c r="V27" s="287"/>
      <c r="W27" s="287"/>
      <c r="X27" s="287"/>
      <c r="Y27" s="287"/>
      <c r="Z27" s="287"/>
      <c r="AA27" s="287"/>
      <c r="AB27" s="287"/>
      <c r="AC27" s="287"/>
      <c r="AD27" s="287"/>
      <c r="AE27" s="287"/>
      <c r="AF27" s="287"/>
      <c r="AG27" s="287"/>
      <c r="AH27" s="287"/>
      <c r="AI27" s="287"/>
      <c r="AJ27" s="287"/>
      <c r="AK27" s="287"/>
      <c r="AL27" s="287"/>
      <c r="AM27" s="287"/>
      <c r="AN27" s="287"/>
      <c r="AO27" s="287"/>
      <c r="AP27" s="287"/>
      <c r="AQ27" s="287"/>
      <c r="AR27" s="287"/>
      <c r="AS27" s="287"/>
      <c r="AT27" s="287"/>
      <c r="AU27" s="287"/>
      <c r="AV27" s="287"/>
      <c r="AW27" s="287"/>
      <c r="AX27" s="287"/>
      <c r="AY27" s="287"/>
      <c r="AZ27" s="287"/>
      <c r="BA27" s="287"/>
      <c r="BB27" s="287"/>
      <c r="BC27" s="287"/>
      <c r="BD27" s="287"/>
      <c r="BE27" s="287"/>
      <c r="BF27" s="287"/>
      <c r="BG27" s="287"/>
      <c r="BH27" s="287"/>
      <c r="BI27" s="287"/>
      <c r="BJ27" s="287"/>
      <c r="BK27" s="287"/>
      <c r="BL27" s="287"/>
      <c r="BM27" s="287"/>
      <c r="BN27" s="287"/>
      <c r="BO27" s="287"/>
      <c r="BP27" s="287"/>
      <c r="BQ27" s="287"/>
      <c r="BR27" s="287"/>
      <c r="BS27" s="287"/>
      <c r="BT27" s="287"/>
      <c r="BU27" s="287"/>
      <c r="BV27" s="287"/>
      <c r="BW27" s="287"/>
      <c r="BX27" s="287"/>
      <c r="BY27" s="287"/>
      <c r="BZ27" s="287"/>
      <c r="CA27" s="287"/>
      <c r="CB27" s="287"/>
      <c r="CC27" s="287"/>
      <c r="CD27" s="287"/>
    </row>
    <row r="28" spans="2:82" s="1" customFormat="1" ht="14.5" customHeight="1" thickBot="1">
      <c r="B28" s="90"/>
      <c r="C28" s="90"/>
      <c r="D28" s="357"/>
      <c r="E28" s="358"/>
      <c r="F28" s="304" t="s">
        <v>203</v>
      </c>
      <c r="G28" s="296"/>
      <c r="H28" s="296"/>
      <c r="I28" s="296"/>
      <c r="J28" s="296"/>
      <c r="K28" s="296"/>
      <c r="L28" s="296"/>
      <c r="M28" s="296"/>
      <c r="N28" s="296"/>
      <c r="O28" s="296"/>
      <c r="P28" s="296"/>
      <c r="Q28" s="296"/>
      <c r="R28" s="296"/>
      <c r="S28" s="296"/>
      <c r="T28" s="296"/>
      <c r="U28" s="296"/>
      <c r="V28" s="296"/>
      <c r="W28" s="296"/>
      <c r="X28" s="296"/>
      <c r="Y28" s="296"/>
      <c r="Z28" s="296"/>
      <c r="AA28" s="296"/>
      <c r="AB28" s="296"/>
      <c r="AC28" s="296"/>
      <c r="AD28" s="296"/>
      <c r="AE28" s="296"/>
      <c r="AF28" s="296"/>
      <c r="AG28" s="296"/>
      <c r="AH28" s="296"/>
      <c r="AI28" s="296"/>
      <c r="AJ28" s="296"/>
      <c r="AK28" s="296"/>
      <c r="AL28" s="296"/>
      <c r="AM28" s="296"/>
      <c r="AN28" s="296"/>
      <c r="AO28" s="296"/>
      <c r="AP28" s="296"/>
      <c r="AQ28" s="296"/>
      <c r="AR28" s="296"/>
      <c r="AS28" s="296"/>
      <c r="AT28" s="296"/>
      <c r="AU28" s="296"/>
      <c r="AV28" s="296"/>
      <c r="AW28" s="296"/>
      <c r="AX28" s="296"/>
      <c r="AY28" s="296"/>
      <c r="AZ28" s="296"/>
      <c r="BA28" s="296"/>
      <c r="BB28" s="296"/>
      <c r="BC28" s="296"/>
      <c r="BD28" s="296"/>
      <c r="BE28" s="296"/>
      <c r="BF28" s="296"/>
      <c r="BG28" s="296"/>
      <c r="BH28" s="296"/>
      <c r="BI28" s="296"/>
      <c r="BJ28" s="296"/>
      <c r="BK28" s="296"/>
      <c r="BL28" s="296"/>
      <c r="BM28" s="296"/>
      <c r="BN28" s="296"/>
      <c r="BO28" s="296"/>
      <c r="BP28" s="296"/>
      <c r="BQ28" s="296"/>
      <c r="BR28" s="296"/>
      <c r="BS28" s="296"/>
      <c r="BT28" s="296"/>
      <c r="BU28" s="296"/>
      <c r="BV28" s="296"/>
      <c r="BW28" s="296"/>
      <c r="BX28" s="296"/>
      <c r="BY28" s="296"/>
      <c r="BZ28" s="296"/>
      <c r="CA28" s="296"/>
      <c r="CB28" s="296"/>
      <c r="CC28" s="296"/>
      <c r="CD28" s="296"/>
    </row>
    <row r="29" spans="2:82" s="1" customFormat="1" ht="14.5" customHeight="1" thickTop="1" thickBot="1">
      <c r="B29" s="305"/>
      <c r="C29" s="306"/>
      <c r="D29" s="359" t="s">
        <v>204</v>
      </c>
      <c r="E29" s="360"/>
      <c r="F29" s="361"/>
      <c r="G29" s="297">
        <f>G8+G12+G16+G20+G24+G28</f>
        <v>500</v>
      </c>
      <c r="H29" s="297">
        <f t="shared" ref="H29:AK29" si="6">H8+H12+H16+H20+H24+H28</f>
        <v>0</v>
      </c>
      <c r="I29" s="297">
        <f t="shared" si="6"/>
        <v>200</v>
      </c>
      <c r="J29" s="297">
        <f t="shared" si="6"/>
        <v>0</v>
      </c>
      <c r="K29" s="297">
        <f t="shared" si="6"/>
        <v>0</v>
      </c>
      <c r="L29" s="297">
        <f t="shared" si="6"/>
        <v>0</v>
      </c>
      <c r="M29" s="297">
        <f t="shared" si="6"/>
        <v>0</v>
      </c>
      <c r="N29" s="297">
        <f t="shared" si="6"/>
        <v>0</v>
      </c>
      <c r="O29" s="297">
        <f t="shared" si="6"/>
        <v>0</v>
      </c>
      <c r="P29" s="297">
        <f t="shared" si="6"/>
        <v>0</v>
      </c>
      <c r="Q29" s="297">
        <f t="shared" si="6"/>
        <v>0</v>
      </c>
      <c r="R29" s="297">
        <f t="shared" si="6"/>
        <v>0</v>
      </c>
      <c r="S29" s="297">
        <f t="shared" si="6"/>
        <v>200</v>
      </c>
      <c r="T29" s="297">
        <f t="shared" si="6"/>
        <v>0</v>
      </c>
      <c r="U29" s="297">
        <f t="shared" si="6"/>
        <v>0</v>
      </c>
      <c r="V29" s="297">
        <f t="shared" si="6"/>
        <v>0</v>
      </c>
      <c r="W29" s="297">
        <f t="shared" si="6"/>
        <v>0</v>
      </c>
      <c r="X29" s="297">
        <f t="shared" si="6"/>
        <v>0</v>
      </c>
      <c r="Y29" s="297">
        <f t="shared" si="6"/>
        <v>0</v>
      </c>
      <c r="Z29" s="297">
        <f t="shared" si="6"/>
        <v>0</v>
      </c>
      <c r="AA29" s="297">
        <f t="shared" si="6"/>
        <v>0</v>
      </c>
      <c r="AB29" s="297">
        <f t="shared" si="6"/>
        <v>0</v>
      </c>
      <c r="AC29" s="297">
        <f t="shared" si="6"/>
        <v>0</v>
      </c>
      <c r="AD29" s="297">
        <f t="shared" si="6"/>
        <v>0</v>
      </c>
      <c r="AE29" s="297">
        <f t="shared" si="6"/>
        <v>0</v>
      </c>
      <c r="AF29" s="297">
        <f t="shared" si="6"/>
        <v>0</v>
      </c>
      <c r="AG29" s="297">
        <f t="shared" si="6"/>
        <v>200</v>
      </c>
      <c r="AH29" s="297">
        <f t="shared" si="6"/>
        <v>0</v>
      </c>
      <c r="AI29" s="297">
        <f t="shared" si="6"/>
        <v>0</v>
      </c>
      <c r="AJ29" s="297">
        <f t="shared" si="6"/>
        <v>0</v>
      </c>
      <c r="AK29" s="297">
        <f t="shared" si="6"/>
        <v>0</v>
      </c>
      <c r="AL29" s="297">
        <f>AL8+AL12+AL16+AL20+AL24+AL28</f>
        <v>0</v>
      </c>
      <c r="AM29" s="297">
        <f t="shared" ref="AM29:CD29" si="7">AM8+AM12+AM16+AM20+AM24+AM28</f>
        <v>0</v>
      </c>
      <c r="AN29" s="297">
        <f t="shared" si="7"/>
        <v>100</v>
      </c>
      <c r="AO29" s="297">
        <f t="shared" si="7"/>
        <v>0</v>
      </c>
      <c r="AP29" s="297">
        <f t="shared" si="7"/>
        <v>0</v>
      </c>
      <c r="AQ29" s="297">
        <f t="shared" si="7"/>
        <v>0</v>
      </c>
      <c r="AR29" s="297">
        <f t="shared" si="7"/>
        <v>0</v>
      </c>
      <c r="AS29" s="297">
        <f t="shared" si="7"/>
        <v>0</v>
      </c>
      <c r="AT29" s="297">
        <f t="shared" si="7"/>
        <v>0</v>
      </c>
      <c r="AU29" s="297">
        <f t="shared" si="7"/>
        <v>200</v>
      </c>
      <c r="AV29" s="297">
        <f t="shared" si="7"/>
        <v>0</v>
      </c>
      <c r="AW29" s="297">
        <f t="shared" si="7"/>
        <v>0</v>
      </c>
      <c r="AX29" s="297">
        <f t="shared" si="7"/>
        <v>0</v>
      </c>
      <c r="AY29" s="297">
        <f t="shared" si="7"/>
        <v>0</v>
      </c>
      <c r="AZ29" s="297">
        <f t="shared" si="7"/>
        <v>0</v>
      </c>
      <c r="BA29" s="297">
        <f t="shared" si="7"/>
        <v>0</v>
      </c>
      <c r="BB29" s="297">
        <f t="shared" si="7"/>
        <v>0</v>
      </c>
      <c r="BC29" s="297">
        <f t="shared" si="7"/>
        <v>0</v>
      </c>
      <c r="BD29" s="297">
        <f t="shared" si="7"/>
        <v>0</v>
      </c>
      <c r="BE29" s="297">
        <f t="shared" si="7"/>
        <v>0</v>
      </c>
      <c r="BF29" s="297">
        <f t="shared" si="7"/>
        <v>0</v>
      </c>
      <c r="BG29" s="297">
        <f t="shared" si="7"/>
        <v>0</v>
      </c>
      <c r="BH29" s="297">
        <f t="shared" si="7"/>
        <v>0</v>
      </c>
      <c r="BI29" s="297">
        <f t="shared" si="7"/>
        <v>0</v>
      </c>
      <c r="BJ29" s="297">
        <f t="shared" si="7"/>
        <v>0</v>
      </c>
      <c r="BK29" s="297">
        <f t="shared" si="7"/>
        <v>0</v>
      </c>
      <c r="BL29" s="297">
        <f t="shared" si="7"/>
        <v>0</v>
      </c>
      <c r="BM29" s="297">
        <f t="shared" si="7"/>
        <v>0</v>
      </c>
      <c r="BN29" s="297">
        <f t="shared" si="7"/>
        <v>0</v>
      </c>
      <c r="BO29" s="297">
        <f t="shared" si="7"/>
        <v>0</v>
      </c>
      <c r="BP29" s="297">
        <f t="shared" si="7"/>
        <v>0</v>
      </c>
      <c r="BQ29" s="297">
        <f t="shared" si="7"/>
        <v>0</v>
      </c>
      <c r="BR29" s="297">
        <f t="shared" si="7"/>
        <v>0</v>
      </c>
      <c r="BS29" s="297">
        <f t="shared" si="7"/>
        <v>0</v>
      </c>
      <c r="BT29" s="297">
        <f t="shared" si="7"/>
        <v>0</v>
      </c>
      <c r="BU29" s="297">
        <f t="shared" si="7"/>
        <v>0</v>
      </c>
      <c r="BV29" s="297">
        <f t="shared" si="7"/>
        <v>0</v>
      </c>
      <c r="BW29" s="297">
        <f t="shared" si="7"/>
        <v>0</v>
      </c>
      <c r="BX29" s="297">
        <f t="shared" si="7"/>
        <v>0</v>
      </c>
      <c r="BY29" s="297">
        <f t="shared" si="7"/>
        <v>0</v>
      </c>
      <c r="BZ29" s="297">
        <f t="shared" si="7"/>
        <v>0</v>
      </c>
      <c r="CA29" s="297">
        <f t="shared" si="7"/>
        <v>0</v>
      </c>
      <c r="CB29" s="297">
        <f t="shared" si="7"/>
        <v>0</v>
      </c>
      <c r="CC29" s="297">
        <f t="shared" si="7"/>
        <v>0</v>
      </c>
      <c r="CD29" s="297">
        <f t="shared" si="7"/>
        <v>0</v>
      </c>
    </row>
    <row r="30" spans="2:82" ht="14.5" customHeight="1" thickTop="1"/>
    <row r="50" spans="1:2" ht="14.5" customHeight="1">
      <c r="A50" s="25"/>
      <c r="B50" s="25" t="s">
        <v>138</v>
      </c>
    </row>
    <row r="51" spans="1:2" ht="14.5" customHeight="1">
      <c r="A51" s="25"/>
      <c r="B51" s="25" t="s">
        <v>139</v>
      </c>
    </row>
    <row r="52" spans="1:2" ht="14.5" customHeight="1">
      <c r="A52" s="25"/>
      <c r="B52" s="25" t="s">
        <v>140</v>
      </c>
    </row>
    <row r="53" spans="1:2" ht="14.5" customHeight="1">
      <c r="A53" s="25"/>
      <c r="B53" s="25" t="s">
        <v>507</v>
      </c>
    </row>
    <row r="54" spans="1:2" ht="14.5" customHeight="1">
      <c r="A54" s="25"/>
      <c r="B54" s="25" t="s">
        <v>152</v>
      </c>
    </row>
    <row r="55" spans="1:2" ht="14.5" customHeight="1">
      <c r="A55" s="25"/>
      <c r="B55" s="25" t="s">
        <v>153</v>
      </c>
    </row>
    <row r="56" spans="1:2" ht="14.5" customHeight="1">
      <c r="A56" s="25"/>
      <c r="B56" s="25" t="s">
        <v>141</v>
      </c>
    </row>
    <row r="57" spans="1:2" ht="14.5" customHeight="1">
      <c r="A57" s="25"/>
      <c r="B57" s="25" t="s">
        <v>142</v>
      </c>
    </row>
    <row r="58" spans="1:2" ht="14.5" customHeight="1">
      <c r="A58" s="25"/>
      <c r="B58" s="25" t="s">
        <v>508</v>
      </c>
    </row>
    <row r="59" spans="1:2" ht="14.5" customHeight="1">
      <c r="A59" s="25"/>
      <c r="B59" s="25" t="s">
        <v>143</v>
      </c>
    </row>
    <row r="60" spans="1:2" ht="14.5" customHeight="1">
      <c r="A60" s="25"/>
      <c r="B60" s="25" t="s">
        <v>144</v>
      </c>
    </row>
    <row r="61" spans="1:2" ht="14.5" customHeight="1">
      <c r="A61" s="25"/>
      <c r="B61" s="25" t="s">
        <v>509</v>
      </c>
    </row>
    <row r="62" spans="1:2" ht="14.5" customHeight="1">
      <c r="A62" s="25"/>
      <c r="B62" s="25" t="s">
        <v>146</v>
      </c>
    </row>
    <row r="63" spans="1:2" ht="14.5" customHeight="1">
      <c r="A63" s="25"/>
      <c r="B63" s="25" t="s">
        <v>145</v>
      </c>
    </row>
    <row r="64" spans="1:2" ht="14.5" customHeight="1">
      <c r="A64" s="25"/>
      <c r="B64" s="25" t="s">
        <v>510</v>
      </c>
    </row>
    <row r="65" spans="1:2" ht="14.5" customHeight="1">
      <c r="A65" s="25"/>
      <c r="B65" s="25" t="s">
        <v>147</v>
      </c>
    </row>
    <row r="66" spans="1:2" ht="14.5" customHeight="1">
      <c r="A66" s="25"/>
      <c r="B66" s="25" t="s">
        <v>148</v>
      </c>
    </row>
    <row r="67" spans="1:2" ht="14.5" customHeight="1">
      <c r="A67" s="25"/>
      <c r="B67" s="25" t="s">
        <v>511</v>
      </c>
    </row>
    <row r="68" spans="1:2" ht="14.5" customHeight="1">
      <c r="A68" s="25"/>
      <c r="B68" s="25" t="s">
        <v>156</v>
      </c>
    </row>
    <row r="69" spans="1:2" ht="14.5" customHeight="1">
      <c r="A69" s="25"/>
      <c r="B69" s="25" t="s">
        <v>157</v>
      </c>
    </row>
    <row r="70" spans="1:2" ht="14.5" customHeight="1">
      <c r="A70" s="25"/>
      <c r="B70" s="25" t="s">
        <v>512</v>
      </c>
    </row>
    <row r="71" spans="1:2" ht="14.5" customHeight="1">
      <c r="A71" s="25"/>
      <c r="B71" s="25" t="s">
        <v>149</v>
      </c>
    </row>
    <row r="72" spans="1:2" ht="14.5" customHeight="1">
      <c r="A72" s="25"/>
      <c r="B72" s="25" t="s">
        <v>150</v>
      </c>
    </row>
    <row r="73" spans="1:2" ht="14.5" customHeight="1">
      <c r="A73" s="25"/>
      <c r="B73" s="25" t="s">
        <v>151</v>
      </c>
    </row>
    <row r="74" spans="1:2" ht="14.5" customHeight="1">
      <c r="A74" s="25"/>
      <c r="B74" s="25" t="s">
        <v>154</v>
      </c>
    </row>
    <row r="75" spans="1:2" ht="14.5" customHeight="1">
      <c r="A75" s="25"/>
      <c r="B75" s="25" t="s">
        <v>155</v>
      </c>
    </row>
  </sheetData>
  <sheetProtection algorithmName="SHA-512" hashValue="5lq/UpurOV5bZj9CB80O5VsX8+RA8FdDA4egUrc5mM8a7cwE3JLhKBFt98WuVDIx08uNfVdCkiFc0MaB6D6x1w==" saltValue="jzwMUz+vB2ZNgcPukjkZ/w==" spinCount="100000" sheet="1" objects="1" scenarios="1"/>
  <mergeCells count="7">
    <mergeCell ref="D25:E28"/>
    <mergeCell ref="D29:F29"/>
    <mergeCell ref="D5:E8"/>
    <mergeCell ref="D9:E12"/>
    <mergeCell ref="D13:E16"/>
    <mergeCell ref="D17:E20"/>
    <mergeCell ref="D21:E24"/>
  </mergeCells>
  <phoneticPr fontId="1"/>
  <hyperlinks>
    <hyperlink ref="C2" location="基本情報!A1" display="基本情報へ🔙" xr:uid="{E0C4226B-7F90-4477-B721-9FC6689773C0}"/>
    <hyperlink ref="D2" location="CF表!A1" display="MoneyPlan表へ⇒" xr:uid="{771C8A0C-B9C0-4205-AF22-42BA9E0AEEA9}"/>
    <hyperlink ref="C6" location="教育費!A1" display="教育費 🖱" xr:uid="{32868104-5B09-4530-9924-2B3AD6087678}"/>
    <hyperlink ref="C9" location="住居費!A1" display="住宅購入" xr:uid="{40E5BEC3-0B09-43F2-AF0C-2100D21DA944}"/>
  </hyperlink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99080-77BC-4EF7-87F9-6862F348C515}">
  <sheetPr>
    <pageSetUpPr fitToPage="1"/>
  </sheetPr>
  <dimension ref="B1:DD54"/>
  <sheetViews>
    <sheetView showGridLines="0" showRowColHeaders="0" zoomScaleNormal="100" workbookViewId="0">
      <pane xSplit="7" ySplit="10" topLeftCell="H11" activePane="bottomRight" state="frozen"/>
      <selection pane="topRight" activeCell="H1" sqref="H1"/>
      <selection pane="bottomLeft" activeCell="A11" sqref="A11"/>
      <selection pane="bottomRight" activeCell="A2" sqref="A2"/>
    </sheetView>
  </sheetViews>
  <sheetFormatPr defaultColWidth="9" defaultRowHeight="13"/>
  <cols>
    <col min="1" max="1" width="3" style="2" customWidth="1"/>
    <col min="2" max="2" width="3.1796875" style="2" hidden="1" customWidth="1"/>
    <col min="3" max="3" width="4.6328125" style="2" customWidth="1"/>
    <col min="4" max="4" width="3.08984375" style="2" customWidth="1"/>
    <col min="5" max="5" width="15.81640625" style="2" customWidth="1"/>
    <col min="6" max="6" width="7.6328125" style="2" customWidth="1"/>
    <col min="7" max="7" width="11.6328125" style="2" customWidth="1"/>
    <col min="8" max="8" width="11.453125" style="2" customWidth="1"/>
    <col min="9" max="28" width="11.1796875" style="2" customWidth="1"/>
    <col min="29" max="53" width="9" style="2"/>
    <col min="54" max="83" width="9" style="2" customWidth="1"/>
    <col min="84" max="16384" width="9" style="2"/>
  </cols>
  <sheetData>
    <row r="1" spans="2:108" ht="6.5" customHeight="1"/>
    <row r="2" spans="2:108" ht="21" customHeight="1">
      <c r="E2" s="158" t="s">
        <v>452</v>
      </c>
      <c r="F2" s="444" t="s">
        <v>451</v>
      </c>
      <c r="G2" s="328"/>
      <c r="H2" s="420" t="s">
        <v>465</v>
      </c>
      <c r="I2" s="421"/>
      <c r="K2" s="84" t="s">
        <v>329</v>
      </c>
      <c r="N2" s="114"/>
    </row>
    <row r="3" spans="2:108" ht="8.5" customHeight="1">
      <c r="H3" s="182">
        <v>0</v>
      </c>
      <c r="I3" s="182">
        <v>1</v>
      </c>
      <c r="J3" s="182">
        <v>2</v>
      </c>
      <c r="K3" s="182">
        <v>3</v>
      </c>
      <c r="L3" s="182">
        <v>4</v>
      </c>
      <c r="M3" s="182">
        <v>5</v>
      </c>
      <c r="N3" s="182">
        <v>6</v>
      </c>
      <c r="O3" s="182">
        <v>7</v>
      </c>
      <c r="P3" s="182">
        <v>8</v>
      </c>
      <c r="Q3" s="182">
        <v>9</v>
      </c>
      <c r="R3" s="182">
        <v>10</v>
      </c>
      <c r="S3" s="182">
        <v>11</v>
      </c>
      <c r="T3" s="182">
        <v>12</v>
      </c>
      <c r="U3" s="182">
        <v>13</v>
      </c>
      <c r="V3" s="182">
        <v>14</v>
      </c>
      <c r="W3" s="182">
        <v>15</v>
      </c>
      <c r="X3" s="182">
        <v>16</v>
      </c>
      <c r="Y3" s="182">
        <v>17</v>
      </c>
      <c r="Z3" s="182">
        <v>18</v>
      </c>
      <c r="AA3" s="182">
        <v>19</v>
      </c>
      <c r="AB3" s="182">
        <v>20</v>
      </c>
      <c r="AC3" s="182">
        <v>21</v>
      </c>
      <c r="AD3" s="182">
        <v>22</v>
      </c>
      <c r="AE3" s="182">
        <v>23</v>
      </c>
      <c r="AF3" s="182">
        <v>24</v>
      </c>
      <c r="AG3" s="182">
        <v>25</v>
      </c>
      <c r="AH3" s="182">
        <v>26</v>
      </c>
      <c r="AI3" s="182">
        <v>27</v>
      </c>
      <c r="AJ3" s="182">
        <v>28</v>
      </c>
      <c r="AK3" s="182">
        <v>29</v>
      </c>
      <c r="AL3" s="182">
        <v>30</v>
      </c>
      <c r="AM3" s="182">
        <v>31</v>
      </c>
      <c r="AN3" s="182">
        <v>32</v>
      </c>
      <c r="AO3" s="182">
        <v>33</v>
      </c>
      <c r="AP3" s="182">
        <v>34</v>
      </c>
      <c r="AQ3" s="182">
        <v>35</v>
      </c>
      <c r="AR3" s="182">
        <v>36</v>
      </c>
      <c r="AS3" s="182">
        <v>37</v>
      </c>
      <c r="AT3" s="182">
        <v>38</v>
      </c>
      <c r="AU3" s="182">
        <v>39</v>
      </c>
      <c r="AV3" s="182">
        <v>40</v>
      </c>
      <c r="AW3" s="182">
        <v>41</v>
      </c>
      <c r="AX3" s="182">
        <v>42</v>
      </c>
      <c r="AY3" s="182">
        <v>43</v>
      </c>
      <c r="AZ3" s="182">
        <v>44</v>
      </c>
      <c r="BA3" s="182">
        <v>45</v>
      </c>
      <c r="BB3" s="182">
        <v>46</v>
      </c>
      <c r="BC3" s="182">
        <v>47</v>
      </c>
      <c r="BD3" s="182">
        <v>48</v>
      </c>
      <c r="BE3" s="182">
        <v>49</v>
      </c>
      <c r="BF3" s="182">
        <v>50</v>
      </c>
      <c r="BG3" s="182">
        <v>51</v>
      </c>
      <c r="BH3" s="182">
        <v>52</v>
      </c>
      <c r="BI3" s="182">
        <v>53</v>
      </c>
      <c r="BJ3" s="182">
        <v>54</v>
      </c>
      <c r="BK3" s="182">
        <v>55</v>
      </c>
      <c r="BL3" s="182">
        <v>56</v>
      </c>
      <c r="BM3" s="182">
        <v>57</v>
      </c>
      <c r="BN3" s="182">
        <v>58</v>
      </c>
      <c r="BO3" s="182">
        <v>59</v>
      </c>
      <c r="BP3" s="182">
        <v>60</v>
      </c>
      <c r="BQ3" s="182">
        <v>61</v>
      </c>
      <c r="BR3" s="182">
        <v>62</v>
      </c>
      <c r="BS3" s="182">
        <v>63</v>
      </c>
      <c r="BT3" s="182">
        <v>64</v>
      </c>
      <c r="BU3" s="182">
        <v>65</v>
      </c>
      <c r="BV3" s="182">
        <v>66</v>
      </c>
      <c r="BW3" s="182">
        <v>67</v>
      </c>
      <c r="BX3" s="182">
        <v>68</v>
      </c>
      <c r="BY3" s="182">
        <v>69</v>
      </c>
      <c r="BZ3" s="182">
        <v>70</v>
      </c>
      <c r="CA3" s="182">
        <v>71</v>
      </c>
      <c r="CB3" s="182">
        <v>72</v>
      </c>
      <c r="CC3" s="182">
        <v>73</v>
      </c>
      <c r="CD3" s="182">
        <v>74</v>
      </c>
      <c r="CE3" s="182">
        <v>75</v>
      </c>
      <c r="CF3" s="182">
        <v>76</v>
      </c>
      <c r="CG3" s="182">
        <v>77</v>
      </c>
      <c r="CH3" s="182">
        <v>78</v>
      </c>
      <c r="CI3" s="182">
        <v>79</v>
      </c>
      <c r="CJ3" s="182">
        <v>80</v>
      </c>
      <c r="CK3" s="182">
        <v>81</v>
      </c>
      <c r="CL3" s="182">
        <v>82</v>
      </c>
      <c r="CM3" s="182">
        <v>83</v>
      </c>
      <c r="CN3" s="182">
        <v>84</v>
      </c>
      <c r="CO3" s="182">
        <v>85</v>
      </c>
      <c r="CP3" s="182">
        <v>86</v>
      </c>
      <c r="CQ3" s="182">
        <v>87</v>
      </c>
      <c r="CR3" s="182">
        <v>88</v>
      </c>
      <c r="CS3" s="182">
        <v>89</v>
      </c>
      <c r="CT3" s="182">
        <v>90</v>
      </c>
      <c r="CU3" s="182">
        <v>91</v>
      </c>
      <c r="CV3" s="182">
        <v>92</v>
      </c>
      <c r="CW3" s="182">
        <v>93</v>
      </c>
      <c r="CX3" s="182">
        <v>94</v>
      </c>
      <c r="CY3" s="182">
        <v>95</v>
      </c>
      <c r="CZ3" s="182">
        <v>96</v>
      </c>
      <c r="DA3" s="182">
        <v>97</v>
      </c>
      <c r="DB3" s="182">
        <v>98</v>
      </c>
      <c r="DC3" s="182">
        <v>99</v>
      </c>
      <c r="DD3" s="182">
        <v>100</v>
      </c>
    </row>
    <row r="4" spans="2:108" ht="18" customHeight="1">
      <c r="B4" s="4"/>
      <c r="C4" s="115"/>
      <c r="D4" s="248"/>
      <c r="E4" s="439" t="s">
        <v>270</v>
      </c>
      <c r="F4" s="376"/>
      <c r="G4" s="117" t="s">
        <v>279</v>
      </c>
      <c r="H4" s="317">
        <f>IF(H5="","",基本情報!C5)</f>
        <v>2026</v>
      </c>
      <c r="I4" s="3">
        <f>IF(I5="","",H4+1)</f>
        <v>2027</v>
      </c>
      <c r="J4" s="3">
        <f t="shared" ref="J4:BU4" si="0">IF(J5="","",I4+1)</f>
        <v>2028</v>
      </c>
      <c r="K4" s="3">
        <f t="shared" si="0"/>
        <v>2029</v>
      </c>
      <c r="L4" s="3">
        <f t="shared" si="0"/>
        <v>2030</v>
      </c>
      <c r="M4" s="3">
        <f t="shared" si="0"/>
        <v>2031</v>
      </c>
      <c r="N4" s="3">
        <f t="shared" si="0"/>
        <v>2032</v>
      </c>
      <c r="O4" s="3">
        <f t="shared" si="0"/>
        <v>2033</v>
      </c>
      <c r="P4" s="3">
        <f t="shared" si="0"/>
        <v>2034</v>
      </c>
      <c r="Q4" s="3">
        <f t="shared" si="0"/>
        <v>2035</v>
      </c>
      <c r="R4" s="3">
        <f t="shared" si="0"/>
        <v>2036</v>
      </c>
      <c r="S4" s="3">
        <f t="shared" si="0"/>
        <v>2037</v>
      </c>
      <c r="T4" s="3">
        <f t="shared" si="0"/>
        <v>2038</v>
      </c>
      <c r="U4" s="3">
        <f t="shared" si="0"/>
        <v>2039</v>
      </c>
      <c r="V4" s="3">
        <f t="shared" si="0"/>
        <v>2040</v>
      </c>
      <c r="W4" s="3">
        <f t="shared" si="0"/>
        <v>2041</v>
      </c>
      <c r="X4" s="3">
        <f t="shared" si="0"/>
        <v>2042</v>
      </c>
      <c r="Y4" s="3">
        <f t="shared" si="0"/>
        <v>2043</v>
      </c>
      <c r="Z4" s="3">
        <f t="shared" si="0"/>
        <v>2044</v>
      </c>
      <c r="AA4" s="3">
        <f t="shared" si="0"/>
        <v>2045</v>
      </c>
      <c r="AB4" s="3">
        <f t="shared" si="0"/>
        <v>2046</v>
      </c>
      <c r="AC4" s="3">
        <f t="shared" si="0"/>
        <v>2047</v>
      </c>
      <c r="AD4" s="3">
        <f t="shared" si="0"/>
        <v>2048</v>
      </c>
      <c r="AE4" s="3">
        <f t="shared" si="0"/>
        <v>2049</v>
      </c>
      <c r="AF4" s="3">
        <f t="shared" si="0"/>
        <v>2050</v>
      </c>
      <c r="AG4" s="3">
        <f t="shared" si="0"/>
        <v>2051</v>
      </c>
      <c r="AH4" s="3">
        <f t="shared" si="0"/>
        <v>2052</v>
      </c>
      <c r="AI4" s="3">
        <f t="shared" si="0"/>
        <v>2053</v>
      </c>
      <c r="AJ4" s="3">
        <f t="shared" si="0"/>
        <v>2054</v>
      </c>
      <c r="AK4" s="3">
        <f t="shared" si="0"/>
        <v>2055</v>
      </c>
      <c r="AL4" s="3">
        <f t="shared" si="0"/>
        <v>2056</v>
      </c>
      <c r="AM4" s="3">
        <f t="shared" si="0"/>
        <v>2057</v>
      </c>
      <c r="AN4" s="3">
        <f t="shared" si="0"/>
        <v>2058</v>
      </c>
      <c r="AO4" s="3">
        <f t="shared" si="0"/>
        <v>2059</v>
      </c>
      <c r="AP4" s="3">
        <f t="shared" si="0"/>
        <v>2060</v>
      </c>
      <c r="AQ4" s="3">
        <f t="shared" si="0"/>
        <v>2061</v>
      </c>
      <c r="AR4" s="3">
        <f t="shared" si="0"/>
        <v>2062</v>
      </c>
      <c r="AS4" s="3">
        <f t="shared" si="0"/>
        <v>2063</v>
      </c>
      <c r="AT4" s="3">
        <f t="shared" si="0"/>
        <v>2064</v>
      </c>
      <c r="AU4" s="3">
        <f t="shared" si="0"/>
        <v>2065</v>
      </c>
      <c r="AV4" s="3">
        <f t="shared" si="0"/>
        <v>2066</v>
      </c>
      <c r="AW4" s="3">
        <f t="shared" si="0"/>
        <v>2067</v>
      </c>
      <c r="AX4" s="3">
        <f t="shared" si="0"/>
        <v>2068</v>
      </c>
      <c r="AY4" s="3">
        <f t="shared" si="0"/>
        <v>2069</v>
      </c>
      <c r="AZ4" s="3">
        <f t="shared" si="0"/>
        <v>2070</v>
      </c>
      <c r="BA4" s="3">
        <f t="shared" si="0"/>
        <v>2071</v>
      </c>
      <c r="BB4" s="3">
        <f t="shared" si="0"/>
        <v>2072</v>
      </c>
      <c r="BC4" s="3">
        <f t="shared" si="0"/>
        <v>2073</v>
      </c>
      <c r="BD4" s="3">
        <f t="shared" si="0"/>
        <v>2074</v>
      </c>
      <c r="BE4" s="3">
        <f t="shared" si="0"/>
        <v>2075</v>
      </c>
      <c r="BF4" s="3">
        <f t="shared" si="0"/>
        <v>2076</v>
      </c>
      <c r="BG4" s="3">
        <f t="shared" si="0"/>
        <v>2077</v>
      </c>
      <c r="BH4" s="3">
        <f t="shared" si="0"/>
        <v>2078</v>
      </c>
      <c r="BI4" s="3">
        <f t="shared" si="0"/>
        <v>2079</v>
      </c>
      <c r="BJ4" s="3">
        <f t="shared" si="0"/>
        <v>2080</v>
      </c>
      <c r="BK4" s="3">
        <f t="shared" si="0"/>
        <v>2081</v>
      </c>
      <c r="BL4" s="3">
        <f t="shared" si="0"/>
        <v>2082</v>
      </c>
      <c r="BM4" s="3">
        <f t="shared" si="0"/>
        <v>2083</v>
      </c>
      <c r="BN4" s="3">
        <f t="shared" si="0"/>
        <v>2084</v>
      </c>
      <c r="BO4" s="3">
        <f t="shared" si="0"/>
        <v>2085</v>
      </c>
      <c r="BP4" s="3">
        <f t="shared" si="0"/>
        <v>2086</v>
      </c>
      <c r="BQ4" s="3">
        <f t="shared" si="0"/>
        <v>2087</v>
      </c>
      <c r="BR4" s="3">
        <f t="shared" si="0"/>
        <v>2088</v>
      </c>
      <c r="BS4" s="3">
        <f t="shared" si="0"/>
        <v>2089</v>
      </c>
      <c r="BT4" s="3">
        <f t="shared" si="0"/>
        <v>2090</v>
      </c>
      <c r="BU4" s="3">
        <f t="shared" si="0"/>
        <v>2091</v>
      </c>
      <c r="BV4" s="3">
        <f t="shared" ref="BV4:DD4" si="1">IF(BV5="","",BU4+1)</f>
        <v>2092</v>
      </c>
      <c r="BW4" s="3">
        <f t="shared" si="1"/>
        <v>2093</v>
      </c>
      <c r="BX4" s="3" t="str">
        <f t="shared" si="1"/>
        <v/>
      </c>
      <c r="BY4" s="3" t="str">
        <f t="shared" si="1"/>
        <v/>
      </c>
      <c r="BZ4" s="3" t="str">
        <f t="shared" si="1"/>
        <v/>
      </c>
      <c r="CA4" s="3" t="str">
        <f t="shared" si="1"/>
        <v/>
      </c>
      <c r="CB4" s="3" t="str">
        <f t="shared" si="1"/>
        <v/>
      </c>
      <c r="CC4" s="3" t="str">
        <f t="shared" si="1"/>
        <v/>
      </c>
      <c r="CD4" s="3" t="str">
        <f t="shared" si="1"/>
        <v/>
      </c>
      <c r="CE4" s="3" t="str">
        <f t="shared" si="1"/>
        <v/>
      </c>
      <c r="CF4" s="3" t="str">
        <f t="shared" si="1"/>
        <v/>
      </c>
      <c r="CG4" s="3" t="str">
        <f t="shared" si="1"/>
        <v/>
      </c>
      <c r="CH4" s="3" t="str">
        <f t="shared" si="1"/>
        <v/>
      </c>
      <c r="CI4" s="3" t="str">
        <f t="shared" si="1"/>
        <v/>
      </c>
      <c r="CJ4" s="3" t="str">
        <f t="shared" si="1"/>
        <v/>
      </c>
      <c r="CK4" s="3" t="str">
        <f t="shared" si="1"/>
        <v/>
      </c>
      <c r="CL4" s="3" t="str">
        <f t="shared" si="1"/>
        <v/>
      </c>
      <c r="CM4" s="3" t="str">
        <f t="shared" si="1"/>
        <v/>
      </c>
      <c r="CN4" s="3" t="str">
        <f t="shared" si="1"/>
        <v/>
      </c>
      <c r="CO4" s="3" t="str">
        <f t="shared" si="1"/>
        <v/>
      </c>
      <c r="CP4" s="3" t="str">
        <f t="shared" si="1"/>
        <v/>
      </c>
      <c r="CQ4" s="3" t="str">
        <f t="shared" si="1"/>
        <v/>
      </c>
      <c r="CR4" s="3" t="str">
        <f t="shared" si="1"/>
        <v/>
      </c>
      <c r="CS4" s="3" t="str">
        <f t="shared" si="1"/>
        <v/>
      </c>
      <c r="CT4" s="3" t="str">
        <f t="shared" si="1"/>
        <v/>
      </c>
      <c r="CU4" s="3" t="str">
        <f t="shared" si="1"/>
        <v/>
      </c>
      <c r="CV4" s="3" t="str">
        <f t="shared" si="1"/>
        <v/>
      </c>
      <c r="CW4" s="3" t="str">
        <f t="shared" si="1"/>
        <v/>
      </c>
      <c r="CX4" s="3" t="str">
        <f t="shared" si="1"/>
        <v/>
      </c>
      <c r="CY4" s="3" t="str">
        <f t="shared" si="1"/>
        <v/>
      </c>
      <c r="CZ4" s="3" t="str">
        <f t="shared" si="1"/>
        <v/>
      </c>
      <c r="DA4" s="3" t="str">
        <f t="shared" si="1"/>
        <v/>
      </c>
      <c r="DB4" s="3" t="str">
        <f t="shared" si="1"/>
        <v/>
      </c>
      <c r="DC4" s="3" t="str">
        <f t="shared" si="1"/>
        <v/>
      </c>
      <c r="DD4" s="3" t="str">
        <f t="shared" si="1"/>
        <v/>
      </c>
    </row>
    <row r="5" spans="2:108" ht="15" customHeight="1">
      <c r="B5" s="368" t="s">
        <v>14</v>
      </c>
      <c r="C5" s="371" t="s">
        <v>1</v>
      </c>
      <c r="D5" s="375" t="str">
        <f>IF(基本情報!B9="","",基本情報!B9)</f>
        <v>M.大輔</v>
      </c>
      <c r="E5" s="376"/>
      <c r="F5" s="376"/>
      <c r="G5" s="132"/>
      <c r="H5" s="308">
        <f>IF(基本情報!D9="","",基本情報!D9)</f>
        <v>33</v>
      </c>
      <c r="I5" s="4">
        <f>IF(H5="","",IF(H5+1&gt;100,"",H5+1))</f>
        <v>34</v>
      </c>
      <c r="J5" s="4">
        <f t="shared" ref="J5:BU5" si="2">IF(I5="","",IF(I5+1&gt;100,"",I5+1))</f>
        <v>35</v>
      </c>
      <c r="K5" s="4">
        <f t="shared" si="2"/>
        <v>36</v>
      </c>
      <c r="L5" s="4">
        <f t="shared" si="2"/>
        <v>37</v>
      </c>
      <c r="M5" s="4">
        <f t="shared" si="2"/>
        <v>38</v>
      </c>
      <c r="N5" s="4">
        <f t="shared" si="2"/>
        <v>39</v>
      </c>
      <c r="O5" s="4">
        <f t="shared" si="2"/>
        <v>40</v>
      </c>
      <c r="P5" s="4">
        <f t="shared" si="2"/>
        <v>41</v>
      </c>
      <c r="Q5" s="4">
        <f t="shared" si="2"/>
        <v>42</v>
      </c>
      <c r="R5" s="4">
        <f t="shared" si="2"/>
        <v>43</v>
      </c>
      <c r="S5" s="4">
        <f t="shared" si="2"/>
        <v>44</v>
      </c>
      <c r="T5" s="4">
        <f t="shared" si="2"/>
        <v>45</v>
      </c>
      <c r="U5" s="4">
        <f t="shared" si="2"/>
        <v>46</v>
      </c>
      <c r="V5" s="4">
        <f t="shared" si="2"/>
        <v>47</v>
      </c>
      <c r="W5" s="4">
        <f t="shared" si="2"/>
        <v>48</v>
      </c>
      <c r="X5" s="4">
        <f t="shared" si="2"/>
        <v>49</v>
      </c>
      <c r="Y5" s="4">
        <f t="shared" si="2"/>
        <v>50</v>
      </c>
      <c r="Z5" s="4">
        <f t="shared" si="2"/>
        <v>51</v>
      </c>
      <c r="AA5" s="4">
        <f t="shared" si="2"/>
        <v>52</v>
      </c>
      <c r="AB5" s="4">
        <f t="shared" si="2"/>
        <v>53</v>
      </c>
      <c r="AC5" s="4">
        <f t="shared" si="2"/>
        <v>54</v>
      </c>
      <c r="AD5" s="4">
        <f t="shared" si="2"/>
        <v>55</v>
      </c>
      <c r="AE5" s="4">
        <f t="shared" si="2"/>
        <v>56</v>
      </c>
      <c r="AF5" s="4">
        <f t="shared" si="2"/>
        <v>57</v>
      </c>
      <c r="AG5" s="4">
        <f t="shared" si="2"/>
        <v>58</v>
      </c>
      <c r="AH5" s="4">
        <f t="shared" si="2"/>
        <v>59</v>
      </c>
      <c r="AI5" s="4">
        <f t="shared" si="2"/>
        <v>60</v>
      </c>
      <c r="AJ5" s="4">
        <f t="shared" si="2"/>
        <v>61</v>
      </c>
      <c r="AK5" s="4">
        <f t="shared" si="2"/>
        <v>62</v>
      </c>
      <c r="AL5" s="4">
        <f t="shared" si="2"/>
        <v>63</v>
      </c>
      <c r="AM5" s="4">
        <f t="shared" si="2"/>
        <v>64</v>
      </c>
      <c r="AN5" s="4">
        <f t="shared" si="2"/>
        <v>65</v>
      </c>
      <c r="AO5" s="4">
        <f t="shared" si="2"/>
        <v>66</v>
      </c>
      <c r="AP5" s="4">
        <f t="shared" si="2"/>
        <v>67</v>
      </c>
      <c r="AQ5" s="4">
        <f t="shared" si="2"/>
        <v>68</v>
      </c>
      <c r="AR5" s="4">
        <f t="shared" si="2"/>
        <v>69</v>
      </c>
      <c r="AS5" s="4">
        <f t="shared" si="2"/>
        <v>70</v>
      </c>
      <c r="AT5" s="4">
        <f t="shared" si="2"/>
        <v>71</v>
      </c>
      <c r="AU5" s="4">
        <f t="shared" si="2"/>
        <v>72</v>
      </c>
      <c r="AV5" s="4">
        <f t="shared" si="2"/>
        <v>73</v>
      </c>
      <c r="AW5" s="4">
        <f t="shared" si="2"/>
        <v>74</v>
      </c>
      <c r="AX5" s="4">
        <f t="shared" si="2"/>
        <v>75</v>
      </c>
      <c r="AY5" s="4">
        <f t="shared" si="2"/>
        <v>76</v>
      </c>
      <c r="AZ5" s="4">
        <f t="shared" si="2"/>
        <v>77</v>
      </c>
      <c r="BA5" s="4">
        <f t="shared" si="2"/>
        <v>78</v>
      </c>
      <c r="BB5" s="4">
        <f t="shared" si="2"/>
        <v>79</v>
      </c>
      <c r="BC5" s="4">
        <f t="shared" si="2"/>
        <v>80</v>
      </c>
      <c r="BD5" s="4">
        <f t="shared" si="2"/>
        <v>81</v>
      </c>
      <c r="BE5" s="4">
        <f t="shared" si="2"/>
        <v>82</v>
      </c>
      <c r="BF5" s="4">
        <f t="shared" si="2"/>
        <v>83</v>
      </c>
      <c r="BG5" s="4">
        <f t="shared" si="2"/>
        <v>84</v>
      </c>
      <c r="BH5" s="4">
        <f t="shared" si="2"/>
        <v>85</v>
      </c>
      <c r="BI5" s="4">
        <f t="shared" si="2"/>
        <v>86</v>
      </c>
      <c r="BJ5" s="4">
        <f t="shared" si="2"/>
        <v>87</v>
      </c>
      <c r="BK5" s="4">
        <f t="shared" si="2"/>
        <v>88</v>
      </c>
      <c r="BL5" s="4">
        <f t="shared" si="2"/>
        <v>89</v>
      </c>
      <c r="BM5" s="4">
        <f t="shared" si="2"/>
        <v>90</v>
      </c>
      <c r="BN5" s="4">
        <f t="shared" si="2"/>
        <v>91</v>
      </c>
      <c r="BO5" s="4">
        <f t="shared" si="2"/>
        <v>92</v>
      </c>
      <c r="BP5" s="4">
        <f t="shared" si="2"/>
        <v>93</v>
      </c>
      <c r="BQ5" s="4">
        <f t="shared" si="2"/>
        <v>94</v>
      </c>
      <c r="BR5" s="4">
        <f t="shared" si="2"/>
        <v>95</v>
      </c>
      <c r="BS5" s="4">
        <f t="shared" si="2"/>
        <v>96</v>
      </c>
      <c r="BT5" s="4">
        <f t="shared" si="2"/>
        <v>97</v>
      </c>
      <c r="BU5" s="4">
        <f t="shared" si="2"/>
        <v>98</v>
      </c>
      <c r="BV5" s="4">
        <f t="shared" ref="BV5:DD5" si="3">IF(BU5="","",IF(BU5+1&gt;100,"",BU5+1))</f>
        <v>99</v>
      </c>
      <c r="BW5" s="4">
        <f t="shared" si="3"/>
        <v>100</v>
      </c>
      <c r="BX5" s="4" t="str">
        <f t="shared" si="3"/>
        <v/>
      </c>
      <c r="BY5" s="4" t="str">
        <f t="shared" si="3"/>
        <v/>
      </c>
      <c r="BZ5" s="4" t="str">
        <f t="shared" si="3"/>
        <v/>
      </c>
      <c r="CA5" s="4" t="str">
        <f t="shared" si="3"/>
        <v/>
      </c>
      <c r="CB5" s="4" t="str">
        <f t="shared" si="3"/>
        <v/>
      </c>
      <c r="CC5" s="4" t="str">
        <f t="shared" si="3"/>
        <v/>
      </c>
      <c r="CD5" s="4" t="str">
        <f t="shared" si="3"/>
        <v/>
      </c>
      <c r="CE5" s="4" t="str">
        <f t="shared" si="3"/>
        <v/>
      </c>
      <c r="CF5" s="4" t="str">
        <f>IF(CE5="","",IF(CE5+1&gt;100,"",CE5+1))</f>
        <v/>
      </c>
      <c r="CG5" s="4" t="str">
        <f t="shared" si="3"/>
        <v/>
      </c>
      <c r="CH5" s="4" t="str">
        <f t="shared" si="3"/>
        <v/>
      </c>
      <c r="CI5" s="4" t="str">
        <f t="shared" si="3"/>
        <v/>
      </c>
      <c r="CJ5" s="4" t="str">
        <f t="shared" si="3"/>
        <v/>
      </c>
      <c r="CK5" s="4" t="str">
        <f t="shared" si="3"/>
        <v/>
      </c>
      <c r="CL5" s="4" t="str">
        <f t="shared" si="3"/>
        <v/>
      </c>
      <c r="CM5" s="4" t="str">
        <f t="shared" si="3"/>
        <v/>
      </c>
      <c r="CN5" s="4" t="str">
        <f t="shared" si="3"/>
        <v/>
      </c>
      <c r="CO5" s="4" t="str">
        <f t="shared" si="3"/>
        <v/>
      </c>
      <c r="CP5" s="4" t="str">
        <f t="shared" si="3"/>
        <v/>
      </c>
      <c r="CQ5" s="4" t="str">
        <f t="shared" si="3"/>
        <v/>
      </c>
      <c r="CR5" s="4" t="str">
        <f t="shared" si="3"/>
        <v/>
      </c>
      <c r="CS5" s="4" t="str">
        <f t="shared" si="3"/>
        <v/>
      </c>
      <c r="CT5" s="4" t="str">
        <f t="shared" si="3"/>
        <v/>
      </c>
      <c r="CU5" s="4" t="str">
        <f t="shared" si="3"/>
        <v/>
      </c>
      <c r="CV5" s="4" t="str">
        <f t="shared" si="3"/>
        <v/>
      </c>
      <c r="CW5" s="4" t="str">
        <f t="shared" si="3"/>
        <v/>
      </c>
      <c r="CX5" s="4" t="str">
        <f t="shared" si="3"/>
        <v/>
      </c>
      <c r="CY5" s="4" t="str">
        <f t="shared" si="3"/>
        <v/>
      </c>
      <c r="CZ5" s="4" t="str">
        <f t="shared" si="3"/>
        <v/>
      </c>
      <c r="DA5" s="4" t="str">
        <f t="shared" si="3"/>
        <v/>
      </c>
      <c r="DB5" s="4" t="str">
        <f t="shared" si="3"/>
        <v/>
      </c>
      <c r="DC5" s="4" t="str">
        <f t="shared" si="3"/>
        <v/>
      </c>
      <c r="DD5" s="4" t="str">
        <f t="shared" si="3"/>
        <v/>
      </c>
    </row>
    <row r="6" spans="2:108" ht="15" customHeight="1">
      <c r="B6" s="369"/>
      <c r="C6" s="371"/>
      <c r="D6" s="445" t="str">
        <f>IF(基本情報!B10="","",基本情報!B10)</f>
        <v>佳織</v>
      </c>
      <c r="E6" s="446"/>
      <c r="F6" s="446"/>
      <c r="G6" s="134"/>
      <c r="H6" s="149">
        <f>IF(基本情報!D10="","",基本情報!D10)</f>
        <v>30</v>
      </c>
      <c r="I6" s="149">
        <f>IF(H6="","",IF(H5+1&gt;100,"",H6+1))</f>
        <v>31</v>
      </c>
      <c r="J6" s="149">
        <f t="shared" ref="J6:BU6" si="4">IF(I6="","",IF(I5+1&gt;100,"",I6+1))</f>
        <v>32</v>
      </c>
      <c r="K6" s="149">
        <f t="shared" si="4"/>
        <v>33</v>
      </c>
      <c r="L6" s="149">
        <f t="shared" si="4"/>
        <v>34</v>
      </c>
      <c r="M6" s="149">
        <f t="shared" si="4"/>
        <v>35</v>
      </c>
      <c r="N6" s="149">
        <f t="shared" si="4"/>
        <v>36</v>
      </c>
      <c r="O6" s="149">
        <f t="shared" si="4"/>
        <v>37</v>
      </c>
      <c r="P6" s="149">
        <f t="shared" si="4"/>
        <v>38</v>
      </c>
      <c r="Q6" s="149">
        <f t="shared" si="4"/>
        <v>39</v>
      </c>
      <c r="R6" s="149">
        <f t="shared" si="4"/>
        <v>40</v>
      </c>
      <c r="S6" s="149">
        <f t="shared" si="4"/>
        <v>41</v>
      </c>
      <c r="T6" s="149">
        <f t="shared" si="4"/>
        <v>42</v>
      </c>
      <c r="U6" s="149">
        <f t="shared" si="4"/>
        <v>43</v>
      </c>
      <c r="V6" s="149">
        <f t="shared" si="4"/>
        <v>44</v>
      </c>
      <c r="W6" s="149">
        <f t="shared" si="4"/>
        <v>45</v>
      </c>
      <c r="X6" s="149">
        <f t="shared" si="4"/>
        <v>46</v>
      </c>
      <c r="Y6" s="149">
        <f t="shared" si="4"/>
        <v>47</v>
      </c>
      <c r="Z6" s="149">
        <f t="shared" si="4"/>
        <v>48</v>
      </c>
      <c r="AA6" s="149">
        <f t="shared" si="4"/>
        <v>49</v>
      </c>
      <c r="AB6" s="149">
        <f t="shared" si="4"/>
        <v>50</v>
      </c>
      <c r="AC6" s="149">
        <f t="shared" si="4"/>
        <v>51</v>
      </c>
      <c r="AD6" s="149">
        <f t="shared" si="4"/>
        <v>52</v>
      </c>
      <c r="AE6" s="149">
        <f t="shared" si="4"/>
        <v>53</v>
      </c>
      <c r="AF6" s="149">
        <f t="shared" si="4"/>
        <v>54</v>
      </c>
      <c r="AG6" s="149">
        <f t="shared" si="4"/>
        <v>55</v>
      </c>
      <c r="AH6" s="149">
        <f t="shared" si="4"/>
        <v>56</v>
      </c>
      <c r="AI6" s="149">
        <f t="shared" si="4"/>
        <v>57</v>
      </c>
      <c r="AJ6" s="149">
        <f t="shared" si="4"/>
        <v>58</v>
      </c>
      <c r="AK6" s="149">
        <f t="shared" si="4"/>
        <v>59</v>
      </c>
      <c r="AL6" s="149">
        <f t="shared" si="4"/>
        <v>60</v>
      </c>
      <c r="AM6" s="149">
        <f t="shared" si="4"/>
        <v>61</v>
      </c>
      <c r="AN6" s="149">
        <f t="shared" si="4"/>
        <v>62</v>
      </c>
      <c r="AO6" s="149">
        <f t="shared" si="4"/>
        <v>63</v>
      </c>
      <c r="AP6" s="149">
        <f t="shared" si="4"/>
        <v>64</v>
      </c>
      <c r="AQ6" s="149">
        <f t="shared" si="4"/>
        <v>65</v>
      </c>
      <c r="AR6" s="149">
        <f t="shared" si="4"/>
        <v>66</v>
      </c>
      <c r="AS6" s="149">
        <f t="shared" si="4"/>
        <v>67</v>
      </c>
      <c r="AT6" s="149">
        <f t="shared" si="4"/>
        <v>68</v>
      </c>
      <c r="AU6" s="149">
        <f t="shared" si="4"/>
        <v>69</v>
      </c>
      <c r="AV6" s="149">
        <f t="shared" si="4"/>
        <v>70</v>
      </c>
      <c r="AW6" s="149">
        <f t="shared" si="4"/>
        <v>71</v>
      </c>
      <c r="AX6" s="149">
        <f t="shared" si="4"/>
        <v>72</v>
      </c>
      <c r="AY6" s="149">
        <f t="shared" si="4"/>
        <v>73</v>
      </c>
      <c r="AZ6" s="149">
        <f t="shared" si="4"/>
        <v>74</v>
      </c>
      <c r="BA6" s="149">
        <f t="shared" si="4"/>
        <v>75</v>
      </c>
      <c r="BB6" s="149">
        <f t="shared" si="4"/>
        <v>76</v>
      </c>
      <c r="BC6" s="149">
        <f t="shared" si="4"/>
        <v>77</v>
      </c>
      <c r="BD6" s="149">
        <f t="shared" si="4"/>
        <v>78</v>
      </c>
      <c r="BE6" s="149">
        <f t="shared" si="4"/>
        <v>79</v>
      </c>
      <c r="BF6" s="149">
        <f t="shared" si="4"/>
        <v>80</v>
      </c>
      <c r="BG6" s="149">
        <f t="shared" si="4"/>
        <v>81</v>
      </c>
      <c r="BH6" s="149">
        <f t="shared" si="4"/>
        <v>82</v>
      </c>
      <c r="BI6" s="149">
        <f t="shared" si="4"/>
        <v>83</v>
      </c>
      <c r="BJ6" s="149">
        <f t="shared" si="4"/>
        <v>84</v>
      </c>
      <c r="BK6" s="149">
        <f t="shared" si="4"/>
        <v>85</v>
      </c>
      <c r="BL6" s="149">
        <f t="shared" si="4"/>
        <v>86</v>
      </c>
      <c r="BM6" s="149">
        <f t="shared" si="4"/>
        <v>87</v>
      </c>
      <c r="BN6" s="149">
        <f t="shared" si="4"/>
        <v>88</v>
      </c>
      <c r="BO6" s="149">
        <f t="shared" si="4"/>
        <v>89</v>
      </c>
      <c r="BP6" s="149">
        <f t="shared" si="4"/>
        <v>90</v>
      </c>
      <c r="BQ6" s="149">
        <f t="shared" si="4"/>
        <v>91</v>
      </c>
      <c r="BR6" s="149">
        <f t="shared" si="4"/>
        <v>92</v>
      </c>
      <c r="BS6" s="149">
        <f t="shared" si="4"/>
        <v>93</v>
      </c>
      <c r="BT6" s="149">
        <f t="shared" si="4"/>
        <v>94</v>
      </c>
      <c r="BU6" s="149">
        <f t="shared" si="4"/>
        <v>95</v>
      </c>
      <c r="BV6" s="149">
        <f t="shared" ref="BV6:DD6" si="5">IF(BU6="","",IF(BU5+1&gt;100,"",BU6+1))</f>
        <v>96</v>
      </c>
      <c r="BW6" s="149">
        <f t="shared" si="5"/>
        <v>97</v>
      </c>
      <c r="BX6" s="149" t="str">
        <f t="shared" si="5"/>
        <v/>
      </c>
      <c r="BY6" s="149" t="str">
        <f t="shared" si="5"/>
        <v/>
      </c>
      <c r="BZ6" s="149" t="str">
        <f t="shared" si="5"/>
        <v/>
      </c>
      <c r="CA6" s="149" t="str">
        <f t="shared" si="5"/>
        <v/>
      </c>
      <c r="CB6" s="149" t="str">
        <f t="shared" si="5"/>
        <v/>
      </c>
      <c r="CC6" s="149" t="str">
        <f t="shared" si="5"/>
        <v/>
      </c>
      <c r="CD6" s="149" t="str">
        <f t="shared" si="5"/>
        <v/>
      </c>
      <c r="CE6" s="149" t="str">
        <f t="shared" si="5"/>
        <v/>
      </c>
      <c r="CF6" s="149" t="str">
        <f t="shared" si="5"/>
        <v/>
      </c>
      <c r="CG6" s="149" t="str">
        <f t="shared" si="5"/>
        <v/>
      </c>
      <c r="CH6" s="149" t="str">
        <f t="shared" si="5"/>
        <v/>
      </c>
      <c r="CI6" s="149" t="str">
        <f t="shared" si="5"/>
        <v/>
      </c>
      <c r="CJ6" s="149" t="str">
        <f t="shared" si="5"/>
        <v/>
      </c>
      <c r="CK6" s="149" t="str">
        <f t="shared" si="5"/>
        <v/>
      </c>
      <c r="CL6" s="149" t="str">
        <f t="shared" si="5"/>
        <v/>
      </c>
      <c r="CM6" s="149" t="str">
        <f t="shared" si="5"/>
        <v/>
      </c>
      <c r="CN6" s="149" t="str">
        <f t="shared" si="5"/>
        <v/>
      </c>
      <c r="CO6" s="149" t="str">
        <f t="shared" si="5"/>
        <v/>
      </c>
      <c r="CP6" s="149" t="str">
        <f t="shared" si="5"/>
        <v/>
      </c>
      <c r="CQ6" s="149" t="str">
        <f t="shared" si="5"/>
        <v/>
      </c>
      <c r="CR6" s="149" t="str">
        <f t="shared" si="5"/>
        <v/>
      </c>
      <c r="CS6" s="149" t="str">
        <f t="shared" si="5"/>
        <v/>
      </c>
      <c r="CT6" s="149" t="str">
        <f t="shared" si="5"/>
        <v/>
      </c>
      <c r="CU6" s="149" t="str">
        <f t="shared" si="5"/>
        <v/>
      </c>
      <c r="CV6" s="149" t="str">
        <f t="shared" si="5"/>
        <v/>
      </c>
      <c r="CW6" s="149" t="str">
        <f t="shared" si="5"/>
        <v/>
      </c>
      <c r="CX6" s="149" t="str">
        <f t="shared" si="5"/>
        <v/>
      </c>
      <c r="CY6" s="149" t="str">
        <f t="shared" si="5"/>
        <v/>
      </c>
      <c r="CZ6" s="149" t="str">
        <f t="shared" si="5"/>
        <v/>
      </c>
      <c r="DA6" s="149" t="str">
        <f t="shared" si="5"/>
        <v/>
      </c>
      <c r="DB6" s="149" t="str">
        <f t="shared" si="5"/>
        <v/>
      </c>
      <c r="DC6" s="149" t="str">
        <f t="shared" si="5"/>
        <v/>
      </c>
      <c r="DD6" s="149" t="str">
        <f t="shared" si="5"/>
        <v/>
      </c>
    </row>
    <row r="7" spans="2:108" ht="15" customHeight="1">
      <c r="B7" s="369"/>
      <c r="C7" s="371"/>
      <c r="D7" s="375" t="str">
        <f>IF(基本情報!B11="","",基本情報!B11)</f>
        <v>ゆい</v>
      </c>
      <c r="E7" s="376"/>
      <c r="F7" s="376"/>
      <c r="G7" s="132"/>
      <c r="H7" s="308">
        <f>IF(OR(基本情報!$D$11+H3&lt;0,基本情報!$D$11=""),"",IF(H5&gt;100,"",基本情報!$D$11+H3))</f>
        <v>3</v>
      </c>
      <c r="I7" s="308">
        <f>IF(OR(基本情報!$D$11+I3&lt;0,基本情報!$D$11=""),"",IF(I5&gt;100,"",基本情報!$D$11+I3))</f>
        <v>4</v>
      </c>
      <c r="J7" s="308">
        <f>IF(OR(基本情報!$D$11+J3&lt;0,基本情報!$D$11=""),"",IF(J5&gt;100,"",基本情報!$D$11+J3))</f>
        <v>5</v>
      </c>
      <c r="K7" s="308">
        <f>IF(OR(基本情報!$D$11+K3&lt;0,基本情報!$D$11=""),"",IF(K5&gt;100,"",基本情報!$D$11+K3))</f>
        <v>6</v>
      </c>
      <c r="L7" s="308">
        <f>IF(OR(基本情報!$D$11+L3&lt;0,基本情報!$D$11=""),"",IF(L5&gt;100,"",基本情報!$D$11+L3))</f>
        <v>7</v>
      </c>
      <c r="M7" s="308">
        <f>IF(OR(基本情報!$D$11+M3&lt;0,基本情報!$D$11=""),"",IF(M5&gt;100,"",基本情報!$D$11+M3))</f>
        <v>8</v>
      </c>
      <c r="N7" s="308">
        <f>IF(OR(基本情報!$D$11+N3&lt;0,基本情報!$D$11=""),"",IF(N5&gt;100,"",基本情報!$D$11+N3))</f>
        <v>9</v>
      </c>
      <c r="O7" s="308">
        <f>IF(OR(基本情報!$D$11+O3&lt;0,基本情報!$D$11=""),"",IF(O5&gt;100,"",基本情報!$D$11+O3))</f>
        <v>10</v>
      </c>
      <c r="P7" s="308">
        <f>IF(OR(基本情報!$D$11+P3&lt;0,基本情報!$D$11=""),"",IF(P5&gt;100,"",基本情報!$D$11+P3))</f>
        <v>11</v>
      </c>
      <c r="Q7" s="308">
        <f>IF(OR(基本情報!$D$11+Q3&lt;0,基本情報!$D$11=""),"",IF(Q5&gt;100,"",基本情報!$D$11+Q3))</f>
        <v>12</v>
      </c>
      <c r="R7" s="308">
        <f>IF(OR(基本情報!$D$11+R3&lt;0,基本情報!$D$11=""),"",IF(R5&gt;100,"",基本情報!$D$11+R3))</f>
        <v>13</v>
      </c>
      <c r="S7" s="308">
        <f>IF(OR(基本情報!$D$11+S3&lt;0,基本情報!$D$11=""),"",IF(S5&gt;100,"",基本情報!$D$11+S3))</f>
        <v>14</v>
      </c>
      <c r="T7" s="308">
        <f>IF(OR(基本情報!$D$11+T3&lt;0,基本情報!$D$11=""),"",IF(T5&gt;100,"",基本情報!$D$11+T3))</f>
        <v>15</v>
      </c>
      <c r="U7" s="308">
        <f>IF(OR(基本情報!$D$11+U3&lt;0,基本情報!$D$11=""),"",IF(U5&gt;100,"",基本情報!$D$11+U3))</f>
        <v>16</v>
      </c>
      <c r="V7" s="308">
        <f>IF(OR(基本情報!$D$11+V3&lt;0,基本情報!$D$11=""),"",IF(V5&gt;100,"",基本情報!$D$11+V3))</f>
        <v>17</v>
      </c>
      <c r="W7" s="308">
        <f>IF(OR(基本情報!$D$11+W3&lt;0,基本情報!$D$11=""),"",IF(W5&gt;100,"",基本情報!$D$11+W3))</f>
        <v>18</v>
      </c>
      <c r="X7" s="308">
        <f>IF(OR(基本情報!$D$11+X3&lt;0,基本情報!$D$11=""),"",IF(X5&gt;100,"",基本情報!$D$11+X3))</f>
        <v>19</v>
      </c>
      <c r="Y7" s="308">
        <f>IF(OR(基本情報!$D$11+Y3&lt;0,基本情報!$D$11=""),"",IF(Y5&gt;100,"",基本情報!$D$11+Y3))</f>
        <v>20</v>
      </c>
      <c r="Z7" s="308">
        <f>IF(OR(基本情報!$D$11+Z3&lt;0,基本情報!$D$11=""),"",IF(Z5&gt;100,"",基本情報!$D$11+Z3))</f>
        <v>21</v>
      </c>
      <c r="AA7" s="308">
        <f>IF(OR(基本情報!$D$11+AA3&lt;0,基本情報!$D$11=""),"",IF(AA5&gt;100,"",基本情報!$D$11+AA3))</f>
        <v>22</v>
      </c>
      <c r="AB7" s="308">
        <f>IF(OR(基本情報!$D$11+AB3&lt;0,基本情報!$D$11=""),"",IF(AB5&gt;100,"",基本情報!$D$11+AB3))</f>
        <v>23</v>
      </c>
      <c r="AC7" s="308">
        <f>IF(OR(基本情報!$D$11+AC3&lt;0,基本情報!$D$11=""),"",IF(AC5&gt;100,"",基本情報!$D$11+AC3))</f>
        <v>24</v>
      </c>
      <c r="AD7" s="308">
        <f>IF(OR(基本情報!$D$11+AD3&lt;0,基本情報!$D$11=""),"",IF(AD5&gt;100,"",基本情報!$D$11+AD3))</f>
        <v>25</v>
      </c>
      <c r="AE7" s="308">
        <f>IF(OR(基本情報!$D$11+AE3&lt;0,基本情報!$D$11=""),"",IF(AE5&gt;100,"",基本情報!$D$11+AE3))</f>
        <v>26</v>
      </c>
      <c r="AF7" s="308">
        <f>IF(OR(基本情報!$D$11+AF3&lt;0,基本情報!$D$11=""),"",IF(AF5&gt;100,"",基本情報!$D$11+AF3))</f>
        <v>27</v>
      </c>
      <c r="AG7" s="308">
        <f>IF(OR(基本情報!$D$11+AG3&lt;0,基本情報!$D$11=""),"",IF(AG5&gt;100,"",基本情報!$D$11+AG3))</f>
        <v>28</v>
      </c>
      <c r="AH7" s="308">
        <f>IF(OR(基本情報!$D$11+AH3&lt;0,基本情報!$D$11=""),"",IF(AH5&gt;100,"",基本情報!$D$11+AH3))</f>
        <v>29</v>
      </c>
      <c r="AI7" s="308">
        <f>IF(OR(基本情報!$D$11+AI3&lt;0,基本情報!$D$11=""),"",IF(AI5&gt;100,"",基本情報!$D$11+AI3))</f>
        <v>30</v>
      </c>
      <c r="AJ7" s="308">
        <f>IF(OR(基本情報!$D$11+AJ3&lt;0,基本情報!$D$11=""),"",IF(AJ5&gt;100,"",基本情報!$D$11+AJ3))</f>
        <v>31</v>
      </c>
      <c r="AK7" s="308">
        <f>IF(OR(基本情報!$D$11+AK3&lt;0,基本情報!$D$11=""),"",IF(AK5&gt;100,"",基本情報!$D$11+AK3))</f>
        <v>32</v>
      </c>
      <c r="AL7" s="308">
        <f>IF(OR(基本情報!$D$11+AL3&lt;0,基本情報!$D$11=""),"",IF(AL5&gt;100,"",基本情報!$D$11+AL3))</f>
        <v>33</v>
      </c>
      <c r="AM7" s="308">
        <f>IF(OR(基本情報!$D$11+AM3&lt;0,基本情報!$D$11=""),"",IF(AM5&gt;100,"",基本情報!$D$11+AM3))</f>
        <v>34</v>
      </c>
      <c r="AN7" s="308">
        <f>IF(OR(基本情報!$D$11+AN3&lt;0,基本情報!$D$11=""),"",IF(AN5&gt;100,"",基本情報!$D$11+AN3))</f>
        <v>35</v>
      </c>
      <c r="AO7" s="308">
        <f>IF(OR(基本情報!$D$11+AO3&lt;0,基本情報!$D$11=""),"",IF(AO5&gt;100,"",基本情報!$D$11+AO3))</f>
        <v>36</v>
      </c>
      <c r="AP7" s="308">
        <f>IF(OR(基本情報!$D$11+AP3&lt;0,基本情報!$D$11=""),"",IF(AP5&gt;100,"",基本情報!$D$11+AP3))</f>
        <v>37</v>
      </c>
      <c r="AQ7" s="308">
        <f>IF(OR(基本情報!$D$11+AQ3&lt;0,基本情報!$D$11=""),"",IF(AQ5&gt;100,"",基本情報!$D$11+AQ3))</f>
        <v>38</v>
      </c>
      <c r="AR7" s="308">
        <f>IF(OR(基本情報!$D$11+AR3&lt;0,基本情報!$D$11=""),"",IF(AR5&gt;100,"",基本情報!$D$11+AR3))</f>
        <v>39</v>
      </c>
      <c r="AS7" s="308">
        <f>IF(OR(基本情報!$D$11+AS3&lt;0,基本情報!$D$11=""),"",IF(AS5&gt;100,"",基本情報!$D$11+AS3))</f>
        <v>40</v>
      </c>
      <c r="AT7" s="308">
        <f>IF(OR(基本情報!$D$11+AT3&lt;0,基本情報!$D$11=""),"",IF(AT5&gt;100,"",基本情報!$D$11+AT3))</f>
        <v>41</v>
      </c>
      <c r="AU7" s="308">
        <f>IF(OR(基本情報!$D$11+AU3&lt;0,基本情報!$D$11=""),"",IF(AU5&gt;100,"",基本情報!$D$11+AU3))</f>
        <v>42</v>
      </c>
      <c r="AV7" s="308">
        <f>IF(OR(基本情報!$D$11+AV3&lt;0,基本情報!$D$11=""),"",IF(AV5&gt;100,"",基本情報!$D$11+AV3))</f>
        <v>43</v>
      </c>
      <c r="AW7" s="308">
        <f>IF(OR(基本情報!$D$11+AW3&lt;0,基本情報!$D$11=""),"",IF(AW5&gt;100,"",基本情報!$D$11+AW3))</f>
        <v>44</v>
      </c>
      <c r="AX7" s="308">
        <f>IF(OR(基本情報!$D$11+AX3&lt;0,基本情報!$D$11=""),"",IF(AX5&gt;100,"",基本情報!$D$11+AX3))</f>
        <v>45</v>
      </c>
      <c r="AY7" s="308">
        <f>IF(OR(基本情報!$D$11+AY3&lt;0,基本情報!$D$11=""),"",IF(AY5&gt;100,"",基本情報!$D$11+AY3))</f>
        <v>46</v>
      </c>
      <c r="AZ7" s="308">
        <f>IF(OR(基本情報!$D$11+AZ3&lt;0,基本情報!$D$11=""),"",IF(AZ5&gt;100,"",基本情報!$D$11+AZ3))</f>
        <v>47</v>
      </c>
      <c r="BA7" s="308">
        <f>IF(OR(基本情報!$D$11+BA3&lt;0,基本情報!$D$11=""),"",IF(BA5&gt;100,"",基本情報!$D$11+BA3))</f>
        <v>48</v>
      </c>
      <c r="BB7" s="308">
        <f>IF(OR(基本情報!$D$11+BB3&lt;0,基本情報!$D$11=""),"",IF(BB5&gt;100,"",基本情報!$D$11+BB3))</f>
        <v>49</v>
      </c>
      <c r="BC7" s="308">
        <f>IF(OR(基本情報!$D$11+BC3&lt;0,基本情報!$D$11=""),"",IF(BC5&gt;100,"",基本情報!$D$11+BC3))</f>
        <v>50</v>
      </c>
      <c r="BD7" s="308">
        <f>IF(OR(基本情報!$D$11+BD3&lt;0,基本情報!$D$11=""),"",IF(BD5&gt;100,"",基本情報!$D$11+BD3))</f>
        <v>51</v>
      </c>
      <c r="BE7" s="308">
        <f>IF(OR(基本情報!$D$11+BE3&lt;0,基本情報!$D$11=""),"",IF(BE5&gt;100,"",基本情報!$D$11+BE3))</f>
        <v>52</v>
      </c>
      <c r="BF7" s="308">
        <f>IF(OR(基本情報!$D$11+BF3&lt;0,基本情報!$D$11=""),"",IF(BF5&gt;100,"",基本情報!$D$11+BF3))</f>
        <v>53</v>
      </c>
      <c r="BG7" s="308">
        <f>IF(OR(基本情報!$D$11+BG3&lt;0,基本情報!$D$11=""),"",IF(BG5&gt;100,"",基本情報!$D$11+BG3))</f>
        <v>54</v>
      </c>
      <c r="BH7" s="308">
        <f>IF(OR(基本情報!$D$11+BH3&lt;0,基本情報!$D$11=""),"",IF(BH5&gt;100,"",基本情報!$D$11+BH3))</f>
        <v>55</v>
      </c>
      <c r="BI7" s="308">
        <f>IF(OR(基本情報!$D$11+BI3&lt;0,基本情報!$D$11=""),"",IF(BI5&gt;100,"",基本情報!$D$11+BI3))</f>
        <v>56</v>
      </c>
      <c r="BJ7" s="308">
        <f>IF(OR(基本情報!$D$11+BJ3&lt;0,基本情報!$D$11=""),"",IF(BJ5&gt;100,"",基本情報!$D$11+BJ3))</f>
        <v>57</v>
      </c>
      <c r="BK7" s="308">
        <f>IF(OR(基本情報!$D$11+BK3&lt;0,基本情報!$D$11=""),"",IF(BK5&gt;100,"",基本情報!$D$11+BK3))</f>
        <v>58</v>
      </c>
      <c r="BL7" s="308">
        <f>IF(OR(基本情報!$D$11+BL3&lt;0,基本情報!$D$11=""),"",IF(BL5&gt;100,"",基本情報!$D$11+BL3))</f>
        <v>59</v>
      </c>
      <c r="BM7" s="308">
        <f>IF(OR(基本情報!$D$11+BM3&lt;0,基本情報!$D$11=""),"",IF(BM5&gt;100,"",基本情報!$D$11+BM3))</f>
        <v>60</v>
      </c>
      <c r="BN7" s="308">
        <f>IF(OR(基本情報!$D$11+BN3&lt;0,基本情報!$D$11=""),"",IF(BN5&gt;100,"",基本情報!$D$11+BN3))</f>
        <v>61</v>
      </c>
      <c r="BO7" s="308">
        <f>IF(OR(基本情報!$D$11+BO3&lt;0,基本情報!$D$11=""),"",IF(BO5&gt;100,"",基本情報!$D$11+BO3))</f>
        <v>62</v>
      </c>
      <c r="BP7" s="308">
        <f>IF(OR(基本情報!$D$11+BP3&lt;0,基本情報!$D$11=""),"",IF(BP5&gt;100,"",基本情報!$D$11+BP3))</f>
        <v>63</v>
      </c>
      <c r="BQ7" s="308">
        <f>IF(OR(基本情報!$D$11+BQ3&lt;0,基本情報!$D$11=""),"",IF(BQ5&gt;100,"",基本情報!$D$11+BQ3))</f>
        <v>64</v>
      </c>
      <c r="BR7" s="308">
        <f>IF(OR(基本情報!$D$11+BR3&lt;0,基本情報!$D$11=""),"",IF(BR5&gt;100,"",基本情報!$D$11+BR3))</f>
        <v>65</v>
      </c>
      <c r="BS7" s="308">
        <f>IF(OR(基本情報!$D$11+BS3&lt;0,基本情報!$D$11=""),"",IF(BS5&gt;100,"",基本情報!$D$11+BS3))</f>
        <v>66</v>
      </c>
      <c r="BT7" s="308">
        <f>IF(OR(基本情報!$D$11+BT3&lt;0,基本情報!$D$11=""),"",IF(BT5&gt;100,"",基本情報!$D$11+BT3))</f>
        <v>67</v>
      </c>
      <c r="BU7" s="308">
        <f>IF(OR(基本情報!$D$11+BU3&lt;0,基本情報!$D$11=""),"",IF(BU5&gt;100,"",基本情報!$D$11+BU3))</f>
        <v>68</v>
      </c>
      <c r="BV7" s="308">
        <f>IF(OR(基本情報!$D$11+BV3&lt;0,基本情報!$D$11=""),"",IF(BV5&gt;100,"",基本情報!$D$11+BV3))</f>
        <v>69</v>
      </c>
      <c r="BW7" s="308">
        <f>IF(OR(基本情報!$D$11+BW3&lt;0,基本情報!$D$11=""),"",IF(BW5&gt;100,"",基本情報!$D$11+BW3))</f>
        <v>70</v>
      </c>
      <c r="BX7" s="308" t="str">
        <f>IF(OR(基本情報!$D$11+BX3&lt;0,基本情報!$D$11=""),"",IF(BX5&gt;100,"",基本情報!$D$11+BX3))</f>
        <v/>
      </c>
      <c r="BY7" s="308" t="str">
        <f>IF(OR(基本情報!$D$11+BY3&lt;0,基本情報!$D$11=""),"",IF(BY5&gt;100,"",基本情報!$D$11+BY3))</f>
        <v/>
      </c>
      <c r="BZ7" s="308" t="str">
        <f>IF(OR(基本情報!$D$11+BZ3&lt;0,基本情報!$D$11=""),"",IF(BZ5&gt;100,"",基本情報!$D$11+BZ3))</f>
        <v/>
      </c>
      <c r="CA7" s="308" t="str">
        <f>IF(OR(基本情報!$D$11+CA3&lt;0,基本情報!$D$11=""),"",IF(CA5&gt;100,"",基本情報!$D$11+CA3))</f>
        <v/>
      </c>
      <c r="CB7" s="308" t="str">
        <f>IF(OR(基本情報!$D$11+CB3&lt;0,基本情報!$D$11=""),"",IF(CB5&gt;100,"",基本情報!$D$11+CB3))</f>
        <v/>
      </c>
      <c r="CC7" s="308" t="str">
        <f>IF(OR(基本情報!$D$11+CC3&lt;0,基本情報!$D$11=""),"",IF(CC5&gt;100,"",基本情報!$D$11+CC3))</f>
        <v/>
      </c>
      <c r="CD7" s="308" t="str">
        <f>IF(OR(基本情報!$D$11+CD3&lt;0,基本情報!$D$11=""),"",IF(CD5&gt;100,"",基本情報!$D$11+CD3))</f>
        <v/>
      </c>
      <c r="CE7" s="308" t="str">
        <f>IF(OR(基本情報!$D$11+CE3&lt;0,基本情報!$D$11=""),"",IF(CE5&gt;100,"",基本情報!$D$11+CE3))</f>
        <v/>
      </c>
      <c r="CF7" s="308" t="str">
        <f>IF(OR(基本情報!$D$11+CF3&lt;0,基本情報!$D$11=""),"",IF(CF5&gt;100,"",基本情報!$D$11+CF3))</f>
        <v/>
      </c>
      <c r="CG7" s="308" t="str">
        <f>IF(OR(基本情報!$D$11+CG3&lt;0,基本情報!$D$11=""),"",IF(CG5&gt;100,"",基本情報!$D$11+CG3))</f>
        <v/>
      </c>
      <c r="CH7" s="308" t="str">
        <f>IF(OR(基本情報!$D$11+CH3&lt;0,基本情報!$D$11=""),"",IF(CH5&gt;100,"",基本情報!$D$11+CH3))</f>
        <v/>
      </c>
      <c r="CI7" s="308" t="str">
        <f>IF(OR(基本情報!$D$11+CI3&lt;0,基本情報!$D$11=""),"",IF(CI5&gt;100,"",基本情報!$D$11+CI3))</f>
        <v/>
      </c>
      <c r="CJ7" s="308" t="str">
        <f>IF(OR(基本情報!$D$11+CJ3&lt;0,基本情報!$D$11=""),"",IF(CJ5&gt;100,"",基本情報!$D$11+CJ3))</f>
        <v/>
      </c>
      <c r="CK7" s="308" t="str">
        <f>IF(OR(基本情報!$D$11+CK3&lt;0,基本情報!$D$11=""),"",IF(CK5&gt;100,"",基本情報!$D$11+CK3))</f>
        <v/>
      </c>
      <c r="CL7" s="308" t="str">
        <f>IF(OR(基本情報!$D$11+CL3&lt;0,基本情報!$D$11=""),"",IF(CL5&gt;100,"",基本情報!$D$11+CL3))</f>
        <v/>
      </c>
      <c r="CM7" s="308" t="str">
        <f>IF(OR(基本情報!$D$11+CM3&lt;0,基本情報!$D$11=""),"",IF(CM5&gt;100,"",基本情報!$D$11+CM3))</f>
        <v/>
      </c>
      <c r="CN7" s="308" t="str">
        <f>IF(OR(基本情報!$D$11+CN3&lt;0,基本情報!$D$11=""),"",IF(CN5&gt;100,"",基本情報!$D$11+CN3))</f>
        <v/>
      </c>
      <c r="CO7" s="308" t="str">
        <f>IF(OR(基本情報!$D$11+CO3&lt;0,基本情報!$D$11=""),"",IF(CO5&gt;100,"",基本情報!$D$11+CO3))</f>
        <v/>
      </c>
      <c r="CP7" s="308" t="str">
        <f>IF(OR(基本情報!$D$11+CP3&lt;0,基本情報!$D$11=""),"",IF(CP5&gt;100,"",基本情報!$D$11+CP3))</f>
        <v/>
      </c>
      <c r="CQ7" s="308" t="str">
        <f>IF(OR(基本情報!$D$11+CQ3&lt;0,基本情報!$D$11=""),"",IF(CQ5&gt;100,"",基本情報!$D$11+CQ3))</f>
        <v/>
      </c>
      <c r="CR7" s="308" t="str">
        <f>IF(OR(基本情報!$D$11+CR3&lt;0,基本情報!$D$11=""),"",IF(CR5&gt;100,"",基本情報!$D$11+CR3))</f>
        <v/>
      </c>
      <c r="CS7" s="308" t="str">
        <f>IF(OR(基本情報!$D$11+CS3&lt;0,基本情報!$D$11=""),"",IF(CS5&gt;100,"",基本情報!$D$11+CS3))</f>
        <v/>
      </c>
      <c r="CT7" s="308" t="str">
        <f>IF(OR(基本情報!$D$11+CT3&lt;0,基本情報!$D$11=""),"",IF(CT5&gt;100,"",基本情報!$D$11+CT3))</f>
        <v/>
      </c>
      <c r="CU7" s="308" t="str">
        <f>IF(OR(基本情報!$D$11+CU3&lt;0,基本情報!$D$11=""),"",IF(CU5&gt;100,"",基本情報!$D$11+CU3))</f>
        <v/>
      </c>
      <c r="CV7" s="308" t="str">
        <f>IF(OR(基本情報!$D$11+CV3&lt;0,基本情報!$D$11=""),"",IF(CV5&gt;100,"",基本情報!$D$11+CV3))</f>
        <v/>
      </c>
      <c r="CW7" s="308" t="str">
        <f>IF(OR(基本情報!$D$11+CW3&lt;0,基本情報!$D$11=""),"",IF(CW5&gt;100,"",基本情報!$D$11+CW3))</f>
        <v/>
      </c>
      <c r="CX7" s="308" t="str">
        <f>IF(OR(基本情報!$D$11+CX3&lt;0,基本情報!$D$11=""),"",IF(CX5&gt;100,"",基本情報!$D$11+CX3))</f>
        <v/>
      </c>
      <c r="CY7" s="308" t="str">
        <f>IF(OR(基本情報!$D$11+CY3&lt;0,基本情報!$D$11=""),"",IF(CY5&gt;100,"",基本情報!$D$11+CY3))</f>
        <v/>
      </c>
      <c r="CZ7" s="308" t="str">
        <f>IF(OR(基本情報!$D$11+CZ3&lt;0,基本情報!$D$11=""),"",IF(CZ5&gt;100,"",基本情報!$D$11+CZ3))</f>
        <v/>
      </c>
      <c r="DA7" s="308" t="str">
        <f>IF(OR(基本情報!$D$11+DA3&lt;0,基本情報!$D$11=""),"",IF(DA5&gt;100,"",基本情報!$D$11+DA3))</f>
        <v/>
      </c>
      <c r="DB7" s="308" t="str">
        <f>IF(OR(基本情報!$D$11+DB3&lt;0,基本情報!$D$11=""),"",IF(DB5&gt;100,"",基本情報!$D$11+DB3))</f>
        <v/>
      </c>
      <c r="DC7" s="308" t="str">
        <f>IF(OR(基本情報!$D$11+DC3&lt;0,基本情報!$D$11=""),"",IF(DC5&gt;100,"",基本情報!$D$11+DC3))</f>
        <v/>
      </c>
      <c r="DD7" s="308" t="str">
        <f>IF(OR(基本情報!$D$11+DD3&lt;0,基本情報!$D$11=""),"",IF(DD5&gt;100,"",基本情報!$D$11+DD3))</f>
        <v/>
      </c>
    </row>
    <row r="8" spans="2:108" ht="15" customHeight="1">
      <c r="B8" s="369"/>
      <c r="C8" s="371"/>
      <c r="D8" s="445" t="str">
        <f>IF(基本情報!B12="","",基本情報!B12)</f>
        <v>あきら</v>
      </c>
      <c r="E8" s="446"/>
      <c r="F8" s="446"/>
      <c r="G8" s="134"/>
      <c r="H8" s="149">
        <f>IF(OR(基本情報!$D$12+H3&lt;0,基本情報!$D$12=""),"",IF(H5&gt;100,"",基本情報!$D$12+H3))</f>
        <v>0</v>
      </c>
      <c r="I8" s="149">
        <f>IF(OR(基本情報!$D$12+I3&lt;0,基本情報!$D$12=""),"",IF(I5&gt;100,"",基本情報!$D$12+I3))</f>
        <v>1</v>
      </c>
      <c r="J8" s="149">
        <f>IF(OR(基本情報!$D$12+J3&lt;0,基本情報!$D$12=""),"",IF(J5&gt;100,"",基本情報!$D$12+J3))</f>
        <v>2</v>
      </c>
      <c r="K8" s="149">
        <f>IF(OR(基本情報!$D$12+K3&lt;0,基本情報!$D$12=""),"",IF(K5&gt;100,"",基本情報!$D$12+K3))</f>
        <v>3</v>
      </c>
      <c r="L8" s="149">
        <f>IF(OR(基本情報!$D$12+L3&lt;0,基本情報!$D$12=""),"",IF(L5&gt;100,"",基本情報!$D$12+L3))</f>
        <v>4</v>
      </c>
      <c r="M8" s="149">
        <f>IF(OR(基本情報!$D$12+M3&lt;0,基本情報!$D$12=""),"",IF(M5&gt;100,"",基本情報!$D$12+M3))</f>
        <v>5</v>
      </c>
      <c r="N8" s="149">
        <f>IF(OR(基本情報!$D$12+N3&lt;0,基本情報!$D$12=""),"",IF(N5&gt;100,"",基本情報!$D$12+N3))</f>
        <v>6</v>
      </c>
      <c r="O8" s="149">
        <f>IF(OR(基本情報!$D$12+O3&lt;0,基本情報!$D$12=""),"",IF(O5&gt;100,"",基本情報!$D$12+O3))</f>
        <v>7</v>
      </c>
      <c r="P8" s="149">
        <f>IF(OR(基本情報!$D$12+P3&lt;0,基本情報!$D$12=""),"",IF(P5&gt;100,"",基本情報!$D$12+P3))</f>
        <v>8</v>
      </c>
      <c r="Q8" s="149">
        <f>IF(OR(基本情報!$D$12+Q3&lt;0,基本情報!$D$12=""),"",IF(Q5&gt;100,"",基本情報!$D$12+Q3))</f>
        <v>9</v>
      </c>
      <c r="R8" s="149">
        <f>IF(OR(基本情報!$D$12+R3&lt;0,基本情報!$D$12=""),"",IF(R5&gt;100,"",基本情報!$D$12+R3))</f>
        <v>10</v>
      </c>
      <c r="S8" s="149">
        <f>IF(OR(基本情報!$D$12+S3&lt;0,基本情報!$D$12=""),"",IF(S5&gt;100,"",基本情報!$D$12+S3))</f>
        <v>11</v>
      </c>
      <c r="T8" s="149">
        <f>IF(OR(基本情報!$D$12+T3&lt;0,基本情報!$D$12=""),"",IF(T5&gt;100,"",基本情報!$D$12+T3))</f>
        <v>12</v>
      </c>
      <c r="U8" s="149">
        <f>IF(OR(基本情報!$D$12+U3&lt;0,基本情報!$D$12=""),"",IF(U5&gt;100,"",基本情報!$D$12+U3))</f>
        <v>13</v>
      </c>
      <c r="V8" s="149">
        <f>IF(OR(基本情報!$D$12+V3&lt;0,基本情報!$D$12=""),"",IF(V5&gt;100,"",基本情報!$D$12+V3))</f>
        <v>14</v>
      </c>
      <c r="W8" s="149">
        <f>IF(OR(基本情報!$D$12+W3&lt;0,基本情報!$D$12=""),"",IF(W5&gt;100,"",基本情報!$D$12+W3))</f>
        <v>15</v>
      </c>
      <c r="X8" s="149">
        <f>IF(OR(基本情報!$D$12+X3&lt;0,基本情報!$D$12=""),"",IF(X5&gt;100,"",基本情報!$D$12+X3))</f>
        <v>16</v>
      </c>
      <c r="Y8" s="149">
        <f>IF(OR(基本情報!$D$12+Y3&lt;0,基本情報!$D$12=""),"",IF(Y5&gt;100,"",基本情報!$D$12+Y3))</f>
        <v>17</v>
      </c>
      <c r="Z8" s="149">
        <f>IF(OR(基本情報!$D$12+Z3&lt;0,基本情報!$D$12=""),"",IF(Z5&gt;100,"",基本情報!$D$12+Z3))</f>
        <v>18</v>
      </c>
      <c r="AA8" s="149">
        <f>IF(OR(基本情報!$D$12+AA3&lt;0,基本情報!$D$12=""),"",IF(AA5&gt;100,"",基本情報!$D$12+AA3))</f>
        <v>19</v>
      </c>
      <c r="AB8" s="149">
        <f>IF(OR(基本情報!$D$12+AB3&lt;0,基本情報!$D$12=""),"",IF(AB5&gt;100,"",基本情報!$D$12+AB3))</f>
        <v>20</v>
      </c>
      <c r="AC8" s="149">
        <f>IF(OR(基本情報!$D$12+AC3&lt;0,基本情報!$D$12=""),"",IF(AC5&gt;100,"",基本情報!$D$12+AC3))</f>
        <v>21</v>
      </c>
      <c r="AD8" s="149">
        <f>IF(OR(基本情報!$D$12+AD3&lt;0,基本情報!$D$12=""),"",IF(AD5&gt;100,"",基本情報!$D$12+AD3))</f>
        <v>22</v>
      </c>
      <c r="AE8" s="149">
        <f>IF(OR(基本情報!$D$12+AE3&lt;0,基本情報!$D$12=""),"",IF(AE5&gt;100,"",基本情報!$D$12+AE3))</f>
        <v>23</v>
      </c>
      <c r="AF8" s="149">
        <f>IF(OR(基本情報!$D$12+AF3&lt;0,基本情報!$D$12=""),"",IF(AF5&gt;100,"",基本情報!$D$12+AF3))</f>
        <v>24</v>
      </c>
      <c r="AG8" s="149">
        <f>IF(OR(基本情報!$D$12+AG3&lt;0,基本情報!$D$12=""),"",IF(AG5&gt;100,"",基本情報!$D$12+AG3))</f>
        <v>25</v>
      </c>
      <c r="AH8" s="149">
        <f>IF(OR(基本情報!$D$12+AH3&lt;0,基本情報!$D$12=""),"",IF(AH5&gt;100,"",基本情報!$D$12+AH3))</f>
        <v>26</v>
      </c>
      <c r="AI8" s="149">
        <f>IF(OR(基本情報!$D$12+AI3&lt;0,基本情報!$D$12=""),"",IF(AI5&gt;100,"",基本情報!$D$12+AI3))</f>
        <v>27</v>
      </c>
      <c r="AJ8" s="149">
        <f>IF(OR(基本情報!$D$12+AJ3&lt;0,基本情報!$D$12=""),"",IF(AJ5&gt;100,"",基本情報!$D$12+AJ3))</f>
        <v>28</v>
      </c>
      <c r="AK8" s="149">
        <f>IF(OR(基本情報!$D$12+AK3&lt;0,基本情報!$D$12=""),"",IF(AK5&gt;100,"",基本情報!$D$12+AK3))</f>
        <v>29</v>
      </c>
      <c r="AL8" s="149">
        <f>IF(OR(基本情報!$D$12+AL3&lt;0,基本情報!$D$12=""),"",IF(AL5&gt;100,"",基本情報!$D$12+AL3))</f>
        <v>30</v>
      </c>
      <c r="AM8" s="149">
        <f>IF(OR(基本情報!$D$12+AM3&lt;0,基本情報!$D$12=""),"",IF(AM5&gt;100,"",基本情報!$D$12+AM3))</f>
        <v>31</v>
      </c>
      <c r="AN8" s="149">
        <f>IF(OR(基本情報!$D$12+AN3&lt;0,基本情報!$D$12=""),"",IF(AN5&gt;100,"",基本情報!$D$12+AN3))</f>
        <v>32</v>
      </c>
      <c r="AO8" s="149">
        <f>IF(OR(基本情報!$D$12+AO3&lt;0,基本情報!$D$12=""),"",IF(AO5&gt;100,"",基本情報!$D$12+AO3))</f>
        <v>33</v>
      </c>
      <c r="AP8" s="149">
        <f>IF(OR(基本情報!$D$12+AP3&lt;0,基本情報!$D$12=""),"",IF(AP5&gt;100,"",基本情報!$D$12+AP3))</f>
        <v>34</v>
      </c>
      <c r="AQ8" s="149">
        <f>IF(OR(基本情報!$D$12+AQ3&lt;0,基本情報!$D$12=""),"",IF(AQ5&gt;100,"",基本情報!$D$12+AQ3))</f>
        <v>35</v>
      </c>
      <c r="AR8" s="149">
        <f>IF(OR(基本情報!$D$12+AR3&lt;0,基本情報!$D$12=""),"",IF(AR5&gt;100,"",基本情報!$D$12+AR3))</f>
        <v>36</v>
      </c>
      <c r="AS8" s="149">
        <f>IF(OR(基本情報!$D$12+AS3&lt;0,基本情報!$D$12=""),"",IF(AS5&gt;100,"",基本情報!$D$12+AS3))</f>
        <v>37</v>
      </c>
      <c r="AT8" s="149">
        <f>IF(OR(基本情報!$D$12+AT3&lt;0,基本情報!$D$12=""),"",IF(AT5&gt;100,"",基本情報!$D$12+AT3))</f>
        <v>38</v>
      </c>
      <c r="AU8" s="149">
        <f>IF(OR(基本情報!$D$12+AU3&lt;0,基本情報!$D$12=""),"",IF(AU5&gt;100,"",基本情報!$D$12+AU3))</f>
        <v>39</v>
      </c>
      <c r="AV8" s="149">
        <f>IF(OR(基本情報!$D$12+AV3&lt;0,基本情報!$D$12=""),"",IF(AV5&gt;100,"",基本情報!$D$12+AV3))</f>
        <v>40</v>
      </c>
      <c r="AW8" s="149">
        <f>IF(OR(基本情報!$D$12+AW3&lt;0,基本情報!$D$12=""),"",IF(AW5&gt;100,"",基本情報!$D$12+AW3))</f>
        <v>41</v>
      </c>
      <c r="AX8" s="149">
        <f>IF(OR(基本情報!$D$12+AX3&lt;0,基本情報!$D$12=""),"",IF(AX5&gt;100,"",基本情報!$D$12+AX3))</f>
        <v>42</v>
      </c>
      <c r="AY8" s="149">
        <f>IF(OR(基本情報!$D$12+AY3&lt;0,基本情報!$D$12=""),"",IF(AY5&gt;100,"",基本情報!$D$12+AY3))</f>
        <v>43</v>
      </c>
      <c r="AZ8" s="149">
        <f>IF(OR(基本情報!$D$12+AZ3&lt;0,基本情報!$D$12=""),"",IF(AZ5&gt;100,"",基本情報!$D$12+AZ3))</f>
        <v>44</v>
      </c>
      <c r="BA8" s="149">
        <f>IF(OR(基本情報!$D$12+BA3&lt;0,基本情報!$D$12=""),"",IF(BA5&gt;100,"",基本情報!$D$12+BA3))</f>
        <v>45</v>
      </c>
      <c r="BB8" s="149">
        <f>IF(OR(基本情報!$D$12+BB3&lt;0,基本情報!$D$12=""),"",IF(BB5&gt;100,"",基本情報!$D$12+BB3))</f>
        <v>46</v>
      </c>
      <c r="BC8" s="149">
        <f>IF(OR(基本情報!$D$12+BC3&lt;0,基本情報!$D$12=""),"",IF(BC5&gt;100,"",基本情報!$D$12+BC3))</f>
        <v>47</v>
      </c>
      <c r="BD8" s="149">
        <f>IF(OR(基本情報!$D$12+BD3&lt;0,基本情報!$D$12=""),"",IF(BD5&gt;100,"",基本情報!$D$12+BD3))</f>
        <v>48</v>
      </c>
      <c r="BE8" s="149">
        <f>IF(OR(基本情報!$D$12+BE3&lt;0,基本情報!$D$12=""),"",IF(BE5&gt;100,"",基本情報!$D$12+BE3))</f>
        <v>49</v>
      </c>
      <c r="BF8" s="149">
        <f>IF(OR(基本情報!$D$12+BF3&lt;0,基本情報!$D$12=""),"",IF(BF5&gt;100,"",基本情報!$D$12+BF3))</f>
        <v>50</v>
      </c>
      <c r="BG8" s="149">
        <f>IF(OR(基本情報!$D$12+BG3&lt;0,基本情報!$D$12=""),"",IF(BG5&gt;100,"",基本情報!$D$12+BG3))</f>
        <v>51</v>
      </c>
      <c r="BH8" s="149">
        <f>IF(OR(基本情報!$D$12+BH3&lt;0,基本情報!$D$12=""),"",IF(BH5&gt;100,"",基本情報!$D$12+BH3))</f>
        <v>52</v>
      </c>
      <c r="BI8" s="149">
        <f>IF(OR(基本情報!$D$12+BI3&lt;0,基本情報!$D$12=""),"",IF(BI5&gt;100,"",基本情報!$D$12+BI3))</f>
        <v>53</v>
      </c>
      <c r="BJ8" s="149">
        <f>IF(OR(基本情報!$D$12+BJ3&lt;0,基本情報!$D$12=""),"",IF(BJ5&gt;100,"",基本情報!$D$12+BJ3))</f>
        <v>54</v>
      </c>
      <c r="BK8" s="149">
        <f>IF(OR(基本情報!$D$12+BK3&lt;0,基本情報!$D$12=""),"",IF(BK5&gt;100,"",基本情報!$D$12+BK3))</f>
        <v>55</v>
      </c>
      <c r="BL8" s="149">
        <f>IF(OR(基本情報!$D$12+BL3&lt;0,基本情報!$D$12=""),"",IF(BL5&gt;100,"",基本情報!$D$12+BL3))</f>
        <v>56</v>
      </c>
      <c r="BM8" s="149">
        <f>IF(OR(基本情報!$D$12+BM3&lt;0,基本情報!$D$12=""),"",IF(BM5&gt;100,"",基本情報!$D$12+BM3))</f>
        <v>57</v>
      </c>
      <c r="BN8" s="149">
        <f>IF(OR(基本情報!$D$12+BN3&lt;0,基本情報!$D$12=""),"",IF(BN5&gt;100,"",基本情報!$D$12+BN3))</f>
        <v>58</v>
      </c>
      <c r="BO8" s="149">
        <f>IF(OR(基本情報!$D$12+BO3&lt;0,基本情報!$D$12=""),"",IF(BO5&gt;100,"",基本情報!$D$12+BO3))</f>
        <v>59</v>
      </c>
      <c r="BP8" s="149">
        <f>IF(OR(基本情報!$D$12+BP3&lt;0,基本情報!$D$12=""),"",IF(BP5&gt;100,"",基本情報!$D$12+BP3))</f>
        <v>60</v>
      </c>
      <c r="BQ8" s="149">
        <f>IF(OR(基本情報!$D$12+BQ3&lt;0,基本情報!$D$12=""),"",IF(BQ5&gt;100,"",基本情報!$D$12+BQ3))</f>
        <v>61</v>
      </c>
      <c r="BR8" s="149">
        <f>IF(OR(基本情報!$D$12+BR3&lt;0,基本情報!$D$12=""),"",IF(BR5&gt;100,"",基本情報!$D$12+BR3))</f>
        <v>62</v>
      </c>
      <c r="BS8" s="149">
        <f>IF(OR(基本情報!$D$12+BS3&lt;0,基本情報!$D$12=""),"",IF(BS5&gt;100,"",基本情報!$D$12+BS3))</f>
        <v>63</v>
      </c>
      <c r="BT8" s="149">
        <f>IF(OR(基本情報!$D$12+BT3&lt;0,基本情報!$D$12=""),"",IF(BT5&gt;100,"",基本情報!$D$12+BT3))</f>
        <v>64</v>
      </c>
      <c r="BU8" s="149">
        <f>IF(OR(基本情報!$D$12+BU3&lt;0,基本情報!$D$12=""),"",IF(BU5&gt;100,"",基本情報!$D$12+BU3))</f>
        <v>65</v>
      </c>
      <c r="BV8" s="149">
        <f>IF(OR(基本情報!$D$12+BV3&lt;0,基本情報!$D$12=""),"",IF(BV5&gt;100,"",基本情報!$D$12+BV3))</f>
        <v>66</v>
      </c>
      <c r="BW8" s="149">
        <f>IF(OR(基本情報!$D$12+BW3&lt;0,基本情報!$D$12=""),"",IF(BW5&gt;100,"",基本情報!$D$12+BW3))</f>
        <v>67</v>
      </c>
      <c r="BX8" s="149" t="str">
        <f>IF(OR(基本情報!$D$12+BX3&lt;0,基本情報!$D$12=""),"",IF(BX5&gt;100,"",基本情報!$D$12+BX3))</f>
        <v/>
      </c>
      <c r="BY8" s="149" t="str">
        <f>IF(OR(基本情報!$D$12+BY3&lt;0,基本情報!$D$12=""),"",IF(BY5&gt;100,"",基本情報!$D$12+BY3))</f>
        <v/>
      </c>
      <c r="BZ8" s="149" t="str">
        <f>IF(OR(基本情報!$D$12+BZ3&lt;0,基本情報!$D$12=""),"",IF(BZ5&gt;100,"",基本情報!$D$12+BZ3))</f>
        <v/>
      </c>
      <c r="CA8" s="149" t="str">
        <f>IF(OR(基本情報!$D$12+CA3&lt;0,基本情報!$D$12=""),"",IF(CA5&gt;100,"",基本情報!$D$12+CA3))</f>
        <v/>
      </c>
      <c r="CB8" s="149" t="str">
        <f>IF(OR(基本情報!$D$12+CB3&lt;0,基本情報!$D$12=""),"",IF(CB5&gt;100,"",基本情報!$D$12+CB3))</f>
        <v/>
      </c>
      <c r="CC8" s="149" t="str">
        <f>IF(OR(基本情報!$D$12+CC3&lt;0,基本情報!$D$12=""),"",IF(CC5&gt;100,"",基本情報!$D$12+CC3))</f>
        <v/>
      </c>
      <c r="CD8" s="149" t="str">
        <f>IF(OR(基本情報!$D$12+CD3&lt;0,基本情報!$D$12=""),"",IF(CD5&gt;100,"",基本情報!$D$12+CD3))</f>
        <v/>
      </c>
      <c r="CE8" s="149" t="str">
        <f>IF(OR(基本情報!$D$12+CE3&lt;0,基本情報!$D$12=""),"",IF(CE5&gt;100,"",基本情報!$D$12+CE3))</f>
        <v/>
      </c>
      <c r="CF8" s="149" t="str">
        <f>IF(OR(基本情報!$D$12+CF3&lt;0,基本情報!$D$12=""),"",IF(CF5&gt;100,"",基本情報!$D$12+CF3))</f>
        <v/>
      </c>
      <c r="CG8" s="149" t="str">
        <f>IF(OR(基本情報!$D$12+CG3&lt;0,基本情報!$D$12=""),"",IF(CG5&gt;100,"",基本情報!$D$12+CG3))</f>
        <v/>
      </c>
      <c r="CH8" s="149" t="str">
        <f>IF(OR(基本情報!$D$12+CH3&lt;0,基本情報!$D$12=""),"",IF(CH5&gt;100,"",基本情報!$D$12+CH3))</f>
        <v/>
      </c>
      <c r="CI8" s="149" t="str">
        <f>IF(OR(基本情報!$D$12+CI3&lt;0,基本情報!$D$12=""),"",IF(CI5&gt;100,"",基本情報!$D$12+CI3))</f>
        <v/>
      </c>
      <c r="CJ8" s="149" t="str">
        <f>IF(OR(基本情報!$D$12+CJ3&lt;0,基本情報!$D$12=""),"",IF(CJ5&gt;100,"",基本情報!$D$12+CJ3))</f>
        <v/>
      </c>
      <c r="CK8" s="149" t="str">
        <f>IF(OR(基本情報!$D$12+CK3&lt;0,基本情報!$D$12=""),"",IF(CK5&gt;100,"",基本情報!$D$12+CK3))</f>
        <v/>
      </c>
      <c r="CL8" s="149" t="str">
        <f>IF(OR(基本情報!$D$12+CL3&lt;0,基本情報!$D$12=""),"",IF(CL5&gt;100,"",基本情報!$D$12+CL3))</f>
        <v/>
      </c>
      <c r="CM8" s="149" t="str">
        <f>IF(OR(基本情報!$D$12+CM3&lt;0,基本情報!$D$12=""),"",IF(CM5&gt;100,"",基本情報!$D$12+CM3))</f>
        <v/>
      </c>
      <c r="CN8" s="149" t="str">
        <f>IF(OR(基本情報!$D$12+CN3&lt;0,基本情報!$D$12=""),"",IF(CN5&gt;100,"",基本情報!$D$12+CN3))</f>
        <v/>
      </c>
      <c r="CO8" s="149" t="str">
        <f>IF(OR(基本情報!$D$12+CO3&lt;0,基本情報!$D$12=""),"",IF(CO5&gt;100,"",基本情報!$D$12+CO3))</f>
        <v/>
      </c>
      <c r="CP8" s="149" t="str">
        <f>IF(OR(基本情報!$D$12+CP3&lt;0,基本情報!$D$12=""),"",IF(CP5&gt;100,"",基本情報!$D$12+CP3))</f>
        <v/>
      </c>
      <c r="CQ8" s="149" t="str">
        <f>IF(OR(基本情報!$D$12+CQ3&lt;0,基本情報!$D$12=""),"",IF(CQ5&gt;100,"",基本情報!$D$12+CQ3))</f>
        <v/>
      </c>
      <c r="CR8" s="149" t="str">
        <f>IF(OR(基本情報!$D$12+CR3&lt;0,基本情報!$D$12=""),"",IF(CR5&gt;100,"",基本情報!$D$12+CR3))</f>
        <v/>
      </c>
      <c r="CS8" s="149" t="str">
        <f>IF(OR(基本情報!$D$12+CS3&lt;0,基本情報!$D$12=""),"",IF(CS5&gt;100,"",基本情報!$D$12+CS3))</f>
        <v/>
      </c>
      <c r="CT8" s="149" t="str">
        <f>IF(OR(基本情報!$D$12+CT3&lt;0,基本情報!$D$12=""),"",IF(CT5&gt;100,"",基本情報!$D$12+CT3))</f>
        <v/>
      </c>
      <c r="CU8" s="149" t="str">
        <f>IF(OR(基本情報!$D$12+CU3&lt;0,基本情報!$D$12=""),"",IF(CU5&gt;100,"",基本情報!$D$12+CU3))</f>
        <v/>
      </c>
      <c r="CV8" s="149" t="str">
        <f>IF(OR(基本情報!$D$12+CV3&lt;0,基本情報!$D$12=""),"",IF(CV5&gt;100,"",基本情報!$D$12+CV3))</f>
        <v/>
      </c>
      <c r="CW8" s="149" t="str">
        <f>IF(OR(基本情報!$D$12+CW3&lt;0,基本情報!$D$12=""),"",IF(CW5&gt;100,"",基本情報!$D$12+CW3))</f>
        <v/>
      </c>
      <c r="CX8" s="149" t="str">
        <f>IF(OR(基本情報!$D$12+CX3&lt;0,基本情報!$D$12=""),"",IF(CX5&gt;100,"",基本情報!$D$12+CX3))</f>
        <v/>
      </c>
      <c r="CY8" s="149" t="str">
        <f>IF(OR(基本情報!$D$12+CY3&lt;0,基本情報!$D$12=""),"",IF(CY5&gt;100,"",基本情報!$D$12+CY3))</f>
        <v/>
      </c>
      <c r="CZ8" s="149" t="str">
        <f>IF(OR(基本情報!$D$12+CZ3&lt;0,基本情報!$D$12=""),"",IF(CZ5&gt;100,"",基本情報!$D$12+CZ3))</f>
        <v/>
      </c>
      <c r="DA8" s="149" t="str">
        <f>IF(OR(基本情報!$D$12+DA3&lt;0,基本情報!$D$12=""),"",IF(DA5&gt;100,"",基本情報!$D$12+DA3))</f>
        <v/>
      </c>
      <c r="DB8" s="149" t="str">
        <f>IF(OR(基本情報!$D$12+DB3&lt;0,基本情報!$D$12=""),"",IF(DB5&gt;100,"",基本情報!$D$12+DB3))</f>
        <v/>
      </c>
      <c r="DC8" s="149" t="str">
        <f>IF(OR(基本情報!$D$12+DC3&lt;0,基本情報!$D$12=""),"",IF(DC5&gt;100,"",基本情報!$D$12+DC3))</f>
        <v/>
      </c>
      <c r="DD8" s="149" t="str">
        <f>IF(OR(基本情報!$D$12+DD3&lt;0,基本情報!$D$12=""),"",IF(DD5&gt;100,"",基本情報!$D$12+DD3))</f>
        <v/>
      </c>
    </row>
    <row r="9" spans="2:108" ht="15" customHeight="1">
      <c r="B9" s="369"/>
      <c r="C9" s="371"/>
      <c r="D9" s="375" t="str">
        <f>IF(基本情報!B13="","",基本情報!B13)</f>
        <v/>
      </c>
      <c r="E9" s="376"/>
      <c r="F9" s="376"/>
      <c r="G9" s="133"/>
      <c r="H9" s="308" t="str">
        <f>IF(基本情報!D13="","",基本情報!D13)</f>
        <v/>
      </c>
      <c r="I9" s="4" t="str">
        <f>IF(H9="","",IF(H5+1&gt;100,"",H9+1))</f>
        <v/>
      </c>
      <c r="J9" s="4" t="str">
        <f t="shared" ref="J9:BU9" si="6">IF(I9="","",IF(I5+1&gt;100,"",I9+1))</f>
        <v/>
      </c>
      <c r="K9" s="4" t="str">
        <f t="shared" si="6"/>
        <v/>
      </c>
      <c r="L9" s="4" t="str">
        <f t="shared" si="6"/>
        <v/>
      </c>
      <c r="M9" s="4" t="str">
        <f t="shared" si="6"/>
        <v/>
      </c>
      <c r="N9" s="4" t="str">
        <f t="shared" si="6"/>
        <v/>
      </c>
      <c r="O9" s="4" t="str">
        <f t="shared" si="6"/>
        <v/>
      </c>
      <c r="P9" s="4" t="str">
        <f t="shared" si="6"/>
        <v/>
      </c>
      <c r="Q9" s="4" t="str">
        <f t="shared" si="6"/>
        <v/>
      </c>
      <c r="R9" s="4" t="str">
        <f t="shared" si="6"/>
        <v/>
      </c>
      <c r="S9" s="4" t="str">
        <f t="shared" si="6"/>
        <v/>
      </c>
      <c r="T9" s="4" t="str">
        <f t="shared" si="6"/>
        <v/>
      </c>
      <c r="U9" s="4" t="str">
        <f t="shared" si="6"/>
        <v/>
      </c>
      <c r="V9" s="4" t="str">
        <f t="shared" si="6"/>
        <v/>
      </c>
      <c r="W9" s="4" t="str">
        <f t="shared" si="6"/>
        <v/>
      </c>
      <c r="X9" s="4" t="str">
        <f t="shared" si="6"/>
        <v/>
      </c>
      <c r="Y9" s="4" t="str">
        <f t="shared" si="6"/>
        <v/>
      </c>
      <c r="Z9" s="4" t="str">
        <f t="shared" si="6"/>
        <v/>
      </c>
      <c r="AA9" s="4" t="str">
        <f t="shared" si="6"/>
        <v/>
      </c>
      <c r="AB9" s="4" t="str">
        <f t="shared" si="6"/>
        <v/>
      </c>
      <c r="AC9" s="4" t="str">
        <f t="shared" si="6"/>
        <v/>
      </c>
      <c r="AD9" s="4" t="str">
        <f t="shared" si="6"/>
        <v/>
      </c>
      <c r="AE9" s="4" t="str">
        <f t="shared" si="6"/>
        <v/>
      </c>
      <c r="AF9" s="4" t="str">
        <f t="shared" si="6"/>
        <v/>
      </c>
      <c r="AG9" s="4" t="str">
        <f t="shared" si="6"/>
        <v/>
      </c>
      <c r="AH9" s="4" t="str">
        <f t="shared" si="6"/>
        <v/>
      </c>
      <c r="AI9" s="4" t="str">
        <f t="shared" si="6"/>
        <v/>
      </c>
      <c r="AJ9" s="4" t="str">
        <f t="shared" si="6"/>
        <v/>
      </c>
      <c r="AK9" s="4" t="str">
        <f t="shared" si="6"/>
        <v/>
      </c>
      <c r="AL9" s="4" t="str">
        <f t="shared" si="6"/>
        <v/>
      </c>
      <c r="AM9" s="4" t="str">
        <f t="shared" si="6"/>
        <v/>
      </c>
      <c r="AN9" s="4" t="str">
        <f t="shared" si="6"/>
        <v/>
      </c>
      <c r="AO9" s="4" t="str">
        <f t="shared" si="6"/>
        <v/>
      </c>
      <c r="AP9" s="4" t="str">
        <f t="shared" si="6"/>
        <v/>
      </c>
      <c r="AQ9" s="4" t="str">
        <f t="shared" si="6"/>
        <v/>
      </c>
      <c r="AR9" s="4" t="str">
        <f t="shared" si="6"/>
        <v/>
      </c>
      <c r="AS9" s="4" t="str">
        <f t="shared" si="6"/>
        <v/>
      </c>
      <c r="AT9" s="4" t="str">
        <f t="shared" si="6"/>
        <v/>
      </c>
      <c r="AU9" s="4" t="str">
        <f t="shared" si="6"/>
        <v/>
      </c>
      <c r="AV9" s="4" t="str">
        <f t="shared" si="6"/>
        <v/>
      </c>
      <c r="AW9" s="4" t="str">
        <f t="shared" si="6"/>
        <v/>
      </c>
      <c r="AX9" s="4" t="str">
        <f t="shared" si="6"/>
        <v/>
      </c>
      <c r="AY9" s="4" t="str">
        <f t="shared" si="6"/>
        <v/>
      </c>
      <c r="AZ9" s="4" t="str">
        <f t="shared" si="6"/>
        <v/>
      </c>
      <c r="BA9" s="4" t="str">
        <f t="shared" si="6"/>
        <v/>
      </c>
      <c r="BB9" s="4" t="str">
        <f t="shared" si="6"/>
        <v/>
      </c>
      <c r="BC9" s="4" t="str">
        <f t="shared" si="6"/>
        <v/>
      </c>
      <c r="BD9" s="4" t="str">
        <f t="shared" si="6"/>
        <v/>
      </c>
      <c r="BE9" s="4" t="str">
        <f t="shared" si="6"/>
        <v/>
      </c>
      <c r="BF9" s="4" t="str">
        <f t="shared" si="6"/>
        <v/>
      </c>
      <c r="BG9" s="4" t="str">
        <f t="shared" si="6"/>
        <v/>
      </c>
      <c r="BH9" s="4" t="str">
        <f t="shared" si="6"/>
        <v/>
      </c>
      <c r="BI9" s="4" t="str">
        <f t="shared" si="6"/>
        <v/>
      </c>
      <c r="BJ9" s="4" t="str">
        <f t="shared" si="6"/>
        <v/>
      </c>
      <c r="BK9" s="4" t="str">
        <f t="shared" si="6"/>
        <v/>
      </c>
      <c r="BL9" s="4" t="str">
        <f t="shared" si="6"/>
        <v/>
      </c>
      <c r="BM9" s="4" t="str">
        <f t="shared" si="6"/>
        <v/>
      </c>
      <c r="BN9" s="4" t="str">
        <f t="shared" si="6"/>
        <v/>
      </c>
      <c r="BO9" s="4" t="str">
        <f t="shared" si="6"/>
        <v/>
      </c>
      <c r="BP9" s="4" t="str">
        <f t="shared" si="6"/>
        <v/>
      </c>
      <c r="BQ9" s="4" t="str">
        <f t="shared" si="6"/>
        <v/>
      </c>
      <c r="BR9" s="4" t="str">
        <f t="shared" si="6"/>
        <v/>
      </c>
      <c r="BS9" s="4" t="str">
        <f t="shared" si="6"/>
        <v/>
      </c>
      <c r="BT9" s="4" t="str">
        <f t="shared" si="6"/>
        <v/>
      </c>
      <c r="BU9" s="4" t="str">
        <f t="shared" si="6"/>
        <v/>
      </c>
      <c r="BV9" s="4" t="str">
        <f t="shared" ref="BV9:DD9" si="7">IF(BU9="","",IF(BU5+1&gt;100,"",BU9+1))</f>
        <v/>
      </c>
      <c r="BW9" s="4" t="str">
        <f t="shared" si="7"/>
        <v/>
      </c>
      <c r="BX9" s="4" t="str">
        <f t="shared" si="7"/>
        <v/>
      </c>
      <c r="BY9" s="4" t="str">
        <f t="shared" si="7"/>
        <v/>
      </c>
      <c r="BZ9" s="4" t="str">
        <f t="shared" si="7"/>
        <v/>
      </c>
      <c r="CA9" s="4" t="str">
        <f t="shared" si="7"/>
        <v/>
      </c>
      <c r="CB9" s="4" t="str">
        <f t="shared" si="7"/>
        <v/>
      </c>
      <c r="CC9" s="4" t="str">
        <f t="shared" si="7"/>
        <v/>
      </c>
      <c r="CD9" s="4" t="str">
        <f t="shared" si="7"/>
        <v/>
      </c>
      <c r="CE9" s="4" t="str">
        <f t="shared" si="7"/>
        <v/>
      </c>
      <c r="CF9" s="4" t="str">
        <f t="shared" si="7"/>
        <v/>
      </c>
      <c r="CG9" s="4" t="str">
        <f t="shared" si="7"/>
        <v/>
      </c>
      <c r="CH9" s="4" t="str">
        <f t="shared" si="7"/>
        <v/>
      </c>
      <c r="CI9" s="4" t="str">
        <f t="shared" si="7"/>
        <v/>
      </c>
      <c r="CJ9" s="4" t="str">
        <f t="shared" si="7"/>
        <v/>
      </c>
      <c r="CK9" s="4" t="str">
        <f t="shared" si="7"/>
        <v/>
      </c>
      <c r="CL9" s="4" t="str">
        <f t="shared" si="7"/>
        <v/>
      </c>
      <c r="CM9" s="4" t="str">
        <f t="shared" si="7"/>
        <v/>
      </c>
      <c r="CN9" s="4" t="str">
        <f t="shared" si="7"/>
        <v/>
      </c>
      <c r="CO9" s="4" t="str">
        <f t="shared" si="7"/>
        <v/>
      </c>
      <c r="CP9" s="4" t="str">
        <f t="shared" si="7"/>
        <v/>
      </c>
      <c r="CQ9" s="4" t="str">
        <f t="shared" si="7"/>
        <v/>
      </c>
      <c r="CR9" s="4" t="str">
        <f t="shared" si="7"/>
        <v/>
      </c>
      <c r="CS9" s="4" t="str">
        <f t="shared" si="7"/>
        <v/>
      </c>
      <c r="CT9" s="4" t="str">
        <f t="shared" si="7"/>
        <v/>
      </c>
      <c r="CU9" s="4" t="str">
        <f t="shared" si="7"/>
        <v/>
      </c>
      <c r="CV9" s="4" t="str">
        <f t="shared" si="7"/>
        <v/>
      </c>
      <c r="CW9" s="4" t="str">
        <f t="shared" si="7"/>
        <v/>
      </c>
      <c r="CX9" s="4" t="str">
        <f t="shared" si="7"/>
        <v/>
      </c>
      <c r="CY9" s="4" t="str">
        <f t="shared" si="7"/>
        <v/>
      </c>
      <c r="CZ9" s="4" t="str">
        <f t="shared" si="7"/>
        <v/>
      </c>
      <c r="DA9" s="4" t="str">
        <f t="shared" si="7"/>
        <v/>
      </c>
      <c r="DB9" s="4" t="str">
        <f t="shared" si="7"/>
        <v/>
      </c>
      <c r="DC9" s="4" t="str">
        <f t="shared" si="7"/>
        <v/>
      </c>
      <c r="DD9" s="4" t="str">
        <f t="shared" si="7"/>
        <v/>
      </c>
    </row>
    <row r="10" spans="2:108" ht="16.5" customHeight="1" thickBot="1">
      <c r="B10" s="370"/>
      <c r="C10" s="372"/>
      <c r="D10" s="377" t="str">
        <f>IF(基本情報!B14="","",基本情報!B14)</f>
        <v/>
      </c>
      <c r="E10" s="378"/>
      <c r="F10" s="378"/>
      <c r="G10" s="135"/>
      <c r="H10" s="309" t="str">
        <f>IF(基本情報!D14="","",基本情報!D14)</f>
        <v/>
      </c>
      <c r="I10" s="149" t="str">
        <f>IF(H10="","",IF(H5+1&gt;100,"",H10+1))</f>
        <v/>
      </c>
      <c r="J10" s="149" t="str">
        <f t="shared" ref="J10:BU10" si="8">IF(I10="","",IF(I5+1&gt;100,"",I10+1))</f>
        <v/>
      </c>
      <c r="K10" s="149" t="str">
        <f t="shared" si="8"/>
        <v/>
      </c>
      <c r="L10" s="149" t="str">
        <f t="shared" si="8"/>
        <v/>
      </c>
      <c r="M10" s="149" t="str">
        <f t="shared" si="8"/>
        <v/>
      </c>
      <c r="N10" s="149" t="str">
        <f t="shared" si="8"/>
        <v/>
      </c>
      <c r="O10" s="149" t="str">
        <f t="shared" si="8"/>
        <v/>
      </c>
      <c r="P10" s="149" t="str">
        <f t="shared" si="8"/>
        <v/>
      </c>
      <c r="Q10" s="149" t="str">
        <f t="shared" si="8"/>
        <v/>
      </c>
      <c r="R10" s="149" t="str">
        <f t="shared" si="8"/>
        <v/>
      </c>
      <c r="S10" s="149" t="str">
        <f t="shared" si="8"/>
        <v/>
      </c>
      <c r="T10" s="149" t="str">
        <f t="shared" si="8"/>
        <v/>
      </c>
      <c r="U10" s="149" t="str">
        <f t="shared" si="8"/>
        <v/>
      </c>
      <c r="V10" s="149" t="str">
        <f t="shared" si="8"/>
        <v/>
      </c>
      <c r="W10" s="149" t="str">
        <f t="shared" si="8"/>
        <v/>
      </c>
      <c r="X10" s="149" t="str">
        <f t="shared" si="8"/>
        <v/>
      </c>
      <c r="Y10" s="149" t="str">
        <f t="shared" si="8"/>
        <v/>
      </c>
      <c r="Z10" s="149" t="str">
        <f t="shared" si="8"/>
        <v/>
      </c>
      <c r="AA10" s="149" t="str">
        <f t="shared" si="8"/>
        <v/>
      </c>
      <c r="AB10" s="149" t="str">
        <f t="shared" si="8"/>
        <v/>
      </c>
      <c r="AC10" s="149" t="str">
        <f t="shared" si="8"/>
        <v/>
      </c>
      <c r="AD10" s="149" t="str">
        <f t="shared" si="8"/>
        <v/>
      </c>
      <c r="AE10" s="149" t="str">
        <f t="shared" si="8"/>
        <v/>
      </c>
      <c r="AF10" s="149" t="str">
        <f t="shared" si="8"/>
        <v/>
      </c>
      <c r="AG10" s="149" t="str">
        <f t="shared" si="8"/>
        <v/>
      </c>
      <c r="AH10" s="149" t="str">
        <f t="shared" si="8"/>
        <v/>
      </c>
      <c r="AI10" s="149" t="str">
        <f t="shared" si="8"/>
        <v/>
      </c>
      <c r="AJ10" s="149" t="str">
        <f t="shared" si="8"/>
        <v/>
      </c>
      <c r="AK10" s="149" t="str">
        <f t="shared" si="8"/>
        <v/>
      </c>
      <c r="AL10" s="149" t="str">
        <f t="shared" si="8"/>
        <v/>
      </c>
      <c r="AM10" s="149" t="str">
        <f t="shared" si="8"/>
        <v/>
      </c>
      <c r="AN10" s="149" t="str">
        <f t="shared" si="8"/>
        <v/>
      </c>
      <c r="AO10" s="149" t="str">
        <f t="shared" si="8"/>
        <v/>
      </c>
      <c r="AP10" s="149" t="str">
        <f t="shared" si="8"/>
        <v/>
      </c>
      <c r="AQ10" s="149" t="str">
        <f t="shared" si="8"/>
        <v/>
      </c>
      <c r="AR10" s="149" t="str">
        <f t="shared" si="8"/>
        <v/>
      </c>
      <c r="AS10" s="149" t="str">
        <f t="shared" si="8"/>
        <v/>
      </c>
      <c r="AT10" s="149" t="str">
        <f t="shared" si="8"/>
        <v/>
      </c>
      <c r="AU10" s="149" t="str">
        <f t="shared" si="8"/>
        <v/>
      </c>
      <c r="AV10" s="149" t="str">
        <f t="shared" si="8"/>
        <v/>
      </c>
      <c r="AW10" s="149" t="str">
        <f t="shared" si="8"/>
        <v/>
      </c>
      <c r="AX10" s="149" t="str">
        <f t="shared" si="8"/>
        <v/>
      </c>
      <c r="AY10" s="149" t="str">
        <f t="shared" si="8"/>
        <v/>
      </c>
      <c r="AZ10" s="149" t="str">
        <f t="shared" si="8"/>
        <v/>
      </c>
      <c r="BA10" s="149" t="str">
        <f t="shared" si="8"/>
        <v/>
      </c>
      <c r="BB10" s="149" t="str">
        <f t="shared" si="8"/>
        <v/>
      </c>
      <c r="BC10" s="149" t="str">
        <f t="shared" si="8"/>
        <v/>
      </c>
      <c r="BD10" s="149" t="str">
        <f t="shared" si="8"/>
        <v/>
      </c>
      <c r="BE10" s="149" t="str">
        <f t="shared" si="8"/>
        <v/>
      </c>
      <c r="BF10" s="149" t="str">
        <f t="shared" si="8"/>
        <v/>
      </c>
      <c r="BG10" s="149" t="str">
        <f t="shared" si="8"/>
        <v/>
      </c>
      <c r="BH10" s="149" t="str">
        <f t="shared" si="8"/>
        <v/>
      </c>
      <c r="BI10" s="149" t="str">
        <f t="shared" si="8"/>
        <v/>
      </c>
      <c r="BJ10" s="149" t="str">
        <f t="shared" si="8"/>
        <v/>
      </c>
      <c r="BK10" s="149" t="str">
        <f t="shared" si="8"/>
        <v/>
      </c>
      <c r="BL10" s="149" t="str">
        <f t="shared" si="8"/>
        <v/>
      </c>
      <c r="BM10" s="149" t="str">
        <f t="shared" si="8"/>
        <v/>
      </c>
      <c r="BN10" s="149" t="str">
        <f t="shared" si="8"/>
        <v/>
      </c>
      <c r="BO10" s="149" t="str">
        <f t="shared" si="8"/>
        <v/>
      </c>
      <c r="BP10" s="149" t="str">
        <f t="shared" si="8"/>
        <v/>
      </c>
      <c r="BQ10" s="149" t="str">
        <f t="shared" si="8"/>
        <v/>
      </c>
      <c r="BR10" s="149" t="str">
        <f t="shared" si="8"/>
        <v/>
      </c>
      <c r="BS10" s="149" t="str">
        <f t="shared" si="8"/>
        <v/>
      </c>
      <c r="BT10" s="149" t="str">
        <f t="shared" si="8"/>
        <v/>
      </c>
      <c r="BU10" s="149" t="str">
        <f t="shared" si="8"/>
        <v/>
      </c>
      <c r="BV10" s="149" t="str">
        <f t="shared" ref="BV10:DD10" si="9">IF(BU10="","",IF(BU5+1&gt;100,"",BU10+1))</f>
        <v/>
      </c>
      <c r="BW10" s="149" t="str">
        <f t="shared" si="9"/>
        <v/>
      </c>
      <c r="BX10" s="149" t="str">
        <f t="shared" si="9"/>
        <v/>
      </c>
      <c r="BY10" s="149" t="str">
        <f t="shared" si="9"/>
        <v/>
      </c>
      <c r="BZ10" s="149" t="str">
        <f t="shared" si="9"/>
        <v/>
      </c>
      <c r="CA10" s="149" t="str">
        <f t="shared" si="9"/>
        <v/>
      </c>
      <c r="CB10" s="149" t="str">
        <f t="shared" si="9"/>
        <v/>
      </c>
      <c r="CC10" s="149" t="str">
        <f t="shared" si="9"/>
        <v/>
      </c>
      <c r="CD10" s="149" t="str">
        <f t="shared" si="9"/>
        <v/>
      </c>
      <c r="CE10" s="149" t="str">
        <f t="shared" si="9"/>
        <v/>
      </c>
      <c r="CF10" s="149" t="str">
        <f t="shared" si="9"/>
        <v/>
      </c>
      <c r="CG10" s="149" t="str">
        <f t="shared" si="9"/>
        <v/>
      </c>
      <c r="CH10" s="149" t="str">
        <f t="shared" si="9"/>
        <v/>
      </c>
      <c r="CI10" s="149" t="str">
        <f t="shared" si="9"/>
        <v/>
      </c>
      <c r="CJ10" s="149" t="str">
        <f t="shared" si="9"/>
        <v/>
      </c>
      <c r="CK10" s="149" t="str">
        <f t="shared" si="9"/>
        <v/>
      </c>
      <c r="CL10" s="149" t="str">
        <f t="shared" si="9"/>
        <v/>
      </c>
      <c r="CM10" s="149" t="str">
        <f t="shared" si="9"/>
        <v/>
      </c>
      <c r="CN10" s="149" t="str">
        <f t="shared" si="9"/>
        <v/>
      </c>
      <c r="CO10" s="149" t="str">
        <f t="shared" si="9"/>
        <v/>
      </c>
      <c r="CP10" s="149" t="str">
        <f t="shared" si="9"/>
        <v/>
      </c>
      <c r="CQ10" s="149" t="str">
        <f t="shared" si="9"/>
        <v/>
      </c>
      <c r="CR10" s="149" t="str">
        <f t="shared" si="9"/>
        <v/>
      </c>
      <c r="CS10" s="149" t="str">
        <f t="shared" si="9"/>
        <v/>
      </c>
      <c r="CT10" s="149" t="str">
        <f t="shared" si="9"/>
        <v/>
      </c>
      <c r="CU10" s="149" t="str">
        <f t="shared" si="9"/>
        <v/>
      </c>
      <c r="CV10" s="149" t="str">
        <f t="shared" si="9"/>
        <v/>
      </c>
      <c r="CW10" s="149" t="str">
        <f t="shared" si="9"/>
        <v/>
      </c>
      <c r="CX10" s="149" t="str">
        <f t="shared" si="9"/>
        <v/>
      </c>
      <c r="CY10" s="149" t="str">
        <f t="shared" si="9"/>
        <v/>
      </c>
      <c r="CZ10" s="149" t="str">
        <f t="shared" si="9"/>
        <v/>
      </c>
      <c r="DA10" s="149" t="str">
        <f t="shared" si="9"/>
        <v/>
      </c>
      <c r="DB10" s="149" t="str">
        <f t="shared" si="9"/>
        <v/>
      </c>
      <c r="DC10" s="149" t="str">
        <f t="shared" si="9"/>
        <v/>
      </c>
      <c r="DD10" s="149" t="str">
        <f t="shared" si="9"/>
        <v/>
      </c>
    </row>
    <row r="11" spans="2:108" ht="16" customHeight="1" thickTop="1">
      <c r="B11" s="373" t="s">
        <v>15</v>
      </c>
      <c r="C11" s="452" t="s">
        <v>11</v>
      </c>
      <c r="D11" s="455" t="s">
        <v>478</v>
      </c>
      <c r="E11" s="440" t="s">
        <v>479</v>
      </c>
      <c r="F11" s="440"/>
      <c r="G11" s="441"/>
      <c r="H11" s="92" t="str">
        <f>IF(ライフイベント表!G7="","",ライフイベント表!G7)</f>
        <v>住宅取得</v>
      </c>
      <c r="I11" s="92" t="str">
        <f>IF(ライフイベント表!H7="","",ライフイベント表!H7)</f>
        <v/>
      </c>
      <c r="J11" s="92" t="str">
        <f>IF(ライフイベント表!I7="","",ライフイベント表!I7)</f>
        <v/>
      </c>
      <c r="K11" s="92" t="str">
        <f>IF(ライフイベント表!J7="","",ライフイベント表!J7)</f>
        <v/>
      </c>
      <c r="L11" s="92" t="str">
        <f>IF(ライフイベント表!K7="","",ライフイベント表!K7)</f>
        <v/>
      </c>
      <c r="M11" s="92" t="str">
        <f>IF(ライフイベント表!L7="","",ライフイベント表!L7)</f>
        <v/>
      </c>
      <c r="N11" s="92" t="str">
        <f>IF(ライフイベント表!M7="","",ライフイベント表!M7)</f>
        <v/>
      </c>
      <c r="O11" s="92" t="str">
        <f>IF(ライフイベント表!N7="","",ライフイベント表!N7)</f>
        <v/>
      </c>
      <c r="P11" s="92" t="str">
        <f>IF(ライフイベント表!O7="","",ライフイベント表!O7)</f>
        <v/>
      </c>
      <c r="Q11" s="92" t="str">
        <f>IF(ライフイベント表!P7="","",ライフイベント表!P7)</f>
        <v/>
      </c>
      <c r="R11" s="92" t="str">
        <f>IF(ライフイベント表!Q7="","",ライフイベント表!Q7)</f>
        <v/>
      </c>
      <c r="S11" s="92" t="str">
        <f>IF(ライフイベント表!R7="","",ライフイベント表!R7)</f>
        <v/>
      </c>
      <c r="T11" s="92" t="str">
        <f>IF(ライフイベント表!S7="","",ライフイベント表!S7)</f>
        <v/>
      </c>
      <c r="U11" s="92" t="str">
        <f>IF(ライフイベント表!T7="","",ライフイベント表!T7)</f>
        <v/>
      </c>
      <c r="V11" s="92" t="str">
        <f>IF(ライフイベント表!U7="","",ライフイベント表!U7)</f>
        <v/>
      </c>
      <c r="W11" s="92" t="str">
        <f>IF(ライフイベント表!V7="","",ライフイベント表!V7)</f>
        <v/>
      </c>
      <c r="X11" s="92" t="str">
        <f>IF(ライフイベント表!W7="","",ライフイベント表!W7)</f>
        <v/>
      </c>
      <c r="Y11" s="92" t="str">
        <f>IF(ライフイベント表!X7="","",ライフイベント表!X7)</f>
        <v/>
      </c>
      <c r="Z11" s="92" t="str">
        <f>IF(ライフイベント表!Y7="","",ライフイベント表!Y7)</f>
        <v/>
      </c>
      <c r="AA11" s="92" t="str">
        <f>IF(ライフイベント表!Z7="","",ライフイベント表!Z7)</f>
        <v/>
      </c>
      <c r="AB11" s="92" t="str">
        <f>IF(ライフイベント表!AA7="","",ライフイベント表!AA7)</f>
        <v/>
      </c>
      <c r="AC11" s="92" t="str">
        <f>IF(ライフイベント表!AB7="","",ライフイベント表!AB7)</f>
        <v/>
      </c>
      <c r="AD11" s="92" t="str">
        <f>IF(ライフイベント表!AC7="","",ライフイベント表!AC7)</f>
        <v/>
      </c>
      <c r="AE11" s="92" t="str">
        <f>IF(ライフイベント表!AD7="","",ライフイベント表!AD7)</f>
        <v/>
      </c>
      <c r="AF11" s="92" t="str">
        <f>IF(ライフイベント表!AE7="","",ライフイベント表!AE7)</f>
        <v/>
      </c>
      <c r="AG11" s="92" t="str">
        <f>IF(ライフイベント表!AF7="","",ライフイベント表!AF7)</f>
        <v/>
      </c>
      <c r="AH11" s="92" t="str">
        <f>IF(ライフイベント表!AG7="","",ライフイベント表!AG7)</f>
        <v/>
      </c>
      <c r="AI11" s="92" t="str">
        <f>IF(ライフイベント表!AH7="","",ライフイベント表!AH7)</f>
        <v>定年</v>
      </c>
      <c r="AJ11" s="92" t="str">
        <f>IF(ライフイベント表!AI7="","",ライフイベント表!AI7)</f>
        <v/>
      </c>
      <c r="AK11" s="92" t="str">
        <f>IF(ライフイベント表!AJ7="","",ライフイベント表!AJ7)</f>
        <v/>
      </c>
      <c r="AL11" s="92" t="str">
        <f>IF(ライフイベント表!AK7="","",ライフイベント表!AK7)</f>
        <v/>
      </c>
      <c r="AM11" s="92" t="str">
        <f>IF(ライフイベント表!AL7="","",ライフイベント表!AL7)</f>
        <v/>
      </c>
      <c r="AN11" s="92" t="str">
        <f>IF(ライフイベント表!AM7="","",ライフイベント表!AM7)</f>
        <v>退職</v>
      </c>
      <c r="AO11" s="92" t="str">
        <f>IF(ライフイベント表!AN7="","",ライフイベント表!AN7)</f>
        <v>記念旅行</v>
      </c>
      <c r="AP11" s="92" t="str">
        <f>IF(ライフイベント表!AO7="","",ライフイベント表!AO7)</f>
        <v/>
      </c>
      <c r="AQ11" s="92" t="str">
        <f>IF(ライフイベント表!AP7="","",ライフイベント表!AP7)</f>
        <v/>
      </c>
      <c r="AR11" s="92" t="str">
        <f>IF(ライフイベント表!AQ7="","",ライフイベント表!AQ7)</f>
        <v/>
      </c>
      <c r="AS11" s="92" t="str">
        <f>IF(ライフイベント表!AR7="","",ライフイベント表!AR7)</f>
        <v/>
      </c>
      <c r="AT11" s="92" t="str">
        <f>IF(ライフイベント表!AS7="","",ライフイベント表!AS7)</f>
        <v/>
      </c>
      <c r="AU11" s="92" t="str">
        <f>IF(ライフイベント表!AT7="","",ライフイベント表!AT7)</f>
        <v/>
      </c>
      <c r="AV11" s="92" t="str">
        <f>IF(ライフイベント表!AU7="","",ライフイベント表!AU7)</f>
        <v/>
      </c>
      <c r="AW11" s="92" t="str">
        <f>IF(ライフイベント表!AV7="","",ライフイベント表!AV7)</f>
        <v/>
      </c>
      <c r="AX11" s="92" t="str">
        <f>IF(ライフイベント表!AW7="","",ライフイベント表!AW7)</f>
        <v/>
      </c>
      <c r="AY11" s="92" t="str">
        <f>IF(ライフイベント表!AX7="","",ライフイベント表!AX7)</f>
        <v/>
      </c>
      <c r="AZ11" s="92" t="str">
        <f>IF(ライフイベント表!AY7="","",ライフイベント表!AY7)</f>
        <v/>
      </c>
      <c r="BA11" s="92" t="str">
        <f>IF(ライフイベント表!AZ7="","",ライフイベント表!AZ7)</f>
        <v/>
      </c>
      <c r="BB11" s="92" t="str">
        <f>IF(ライフイベント表!BA7="","",ライフイベント表!BA7)</f>
        <v/>
      </c>
      <c r="BC11" s="92" t="str">
        <f>IF(ライフイベント表!BB7="","",ライフイベント表!BB7)</f>
        <v/>
      </c>
      <c r="BD11" s="92" t="str">
        <f>IF(ライフイベント表!BC7="","",ライフイベント表!BC7)</f>
        <v/>
      </c>
      <c r="BE11" s="92" t="str">
        <f>IF(ライフイベント表!BD7="","",ライフイベント表!BD7)</f>
        <v/>
      </c>
      <c r="BF11" s="92" t="str">
        <f>IF(ライフイベント表!BE7="","",ライフイベント表!BE7)</f>
        <v/>
      </c>
      <c r="BG11" s="92" t="str">
        <f>IF(ライフイベント表!BF7="","",ライフイベント表!BF7)</f>
        <v/>
      </c>
      <c r="BH11" s="92" t="str">
        <f>IF(ライフイベント表!BG7="","",ライフイベント表!BG7)</f>
        <v/>
      </c>
      <c r="BI11" s="92" t="str">
        <f>IF(ライフイベント表!BH7="","",ライフイベント表!BH7)</f>
        <v/>
      </c>
      <c r="BJ11" s="92" t="str">
        <f>IF(ライフイベント表!BI7="","",ライフイベント表!BI7)</f>
        <v/>
      </c>
      <c r="BK11" s="92" t="str">
        <f>IF(ライフイベント表!BJ7="","",ライフイベント表!BJ7)</f>
        <v/>
      </c>
      <c r="BL11" s="92" t="str">
        <f>IF(ライフイベント表!BK7="","",ライフイベント表!BK7)</f>
        <v/>
      </c>
      <c r="BM11" s="92" t="str">
        <f>IF(ライフイベント表!BL7="","",ライフイベント表!BL7)</f>
        <v/>
      </c>
      <c r="BN11" s="92" t="str">
        <f>IF(ライフイベント表!BM7="","",ライフイベント表!BM7)</f>
        <v/>
      </c>
      <c r="BO11" s="92" t="str">
        <f>IF(ライフイベント表!BN7="","",ライフイベント表!BN7)</f>
        <v/>
      </c>
      <c r="BP11" s="92" t="str">
        <f>IF(ライフイベント表!BO7="","",ライフイベント表!BO7)</f>
        <v/>
      </c>
      <c r="BQ11" s="92" t="str">
        <f>IF(ライフイベント表!BP7="","",ライフイベント表!BP7)</f>
        <v/>
      </c>
      <c r="BR11" s="92" t="str">
        <f>IF(ライフイベント表!BQ7="","",ライフイベント表!BQ7)</f>
        <v/>
      </c>
      <c r="BS11" s="92" t="str">
        <f>IF(ライフイベント表!BR7="","",ライフイベント表!BR7)</f>
        <v/>
      </c>
      <c r="BT11" s="92" t="str">
        <f>IF(ライフイベント表!BS7="","",ライフイベント表!BS7)</f>
        <v/>
      </c>
      <c r="BU11" s="92" t="str">
        <f>IF(ライフイベント表!BT7="","",ライフイベント表!BT7)</f>
        <v/>
      </c>
      <c r="BV11" s="92" t="str">
        <f>IF(ライフイベント表!BU7="","",ライフイベント表!BU7)</f>
        <v/>
      </c>
      <c r="BW11" s="92" t="str">
        <f>IF(ライフイベント表!BV7="","",ライフイベント表!BV7)</f>
        <v/>
      </c>
      <c r="BX11" s="92" t="str">
        <f>IF(ライフイベント表!BW7="","",ライフイベント表!BW7)</f>
        <v/>
      </c>
      <c r="BY11" s="92" t="str">
        <f>IF(ライフイベント表!BX7="","",ライフイベント表!BX7)</f>
        <v/>
      </c>
      <c r="BZ11" s="92" t="str">
        <f>IF(ライフイベント表!BY7="","",ライフイベント表!BY7)</f>
        <v/>
      </c>
      <c r="CA11" s="92" t="str">
        <f>IF(ライフイベント表!BZ7="","",ライフイベント表!BZ7)</f>
        <v/>
      </c>
      <c r="CB11" s="92" t="str">
        <f>IF(ライフイベント表!CA7="","",ライフイベント表!CA7)</f>
        <v/>
      </c>
      <c r="CC11" s="92" t="str">
        <f>IF(ライフイベント表!CB7="","",ライフイベント表!CB7)</f>
        <v/>
      </c>
      <c r="CD11" s="92" t="str">
        <f>IF(ライフイベント表!CC7="","",ライフイベント表!CC7)</f>
        <v/>
      </c>
      <c r="CE11" s="92" t="str">
        <f>IF(ライフイベント表!CD7="","",ライフイベント表!CD7)</f>
        <v/>
      </c>
      <c r="CF11" s="92" t="str">
        <f>IF(ライフイベント表!CE7="","",ライフイベント表!CE7)</f>
        <v/>
      </c>
      <c r="CG11" s="92" t="str">
        <f>IF(ライフイベント表!CF7="","",ライフイベント表!CF7)</f>
        <v/>
      </c>
      <c r="CH11" s="92" t="str">
        <f>IF(ライフイベント表!CG7="","",ライフイベント表!CG7)</f>
        <v/>
      </c>
      <c r="CI11" s="92" t="str">
        <f>IF(ライフイベント表!CH7="","",ライフイベント表!CH7)</f>
        <v/>
      </c>
      <c r="CJ11" s="92" t="str">
        <f>IF(ライフイベント表!CI7="","",ライフイベント表!CI7)</f>
        <v/>
      </c>
      <c r="CK11" s="92" t="str">
        <f>IF(ライフイベント表!CJ7="","",ライフイベント表!CJ7)</f>
        <v/>
      </c>
      <c r="CL11" s="92" t="str">
        <f>IF(ライフイベント表!CK7="","",ライフイベント表!CK7)</f>
        <v/>
      </c>
      <c r="CM11" s="92" t="str">
        <f>IF(ライフイベント表!CL7="","",ライフイベント表!CL7)</f>
        <v/>
      </c>
      <c r="CN11" s="92" t="str">
        <f>IF(ライフイベント表!CM7="","",ライフイベント表!CM7)</f>
        <v/>
      </c>
      <c r="CO11" s="92" t="str">
        <f>IF(ライフイベント表!CN7="","",ライフイベント表!CN7)</f>
        <v/>
      </c>
      <c r="CP11" s="92" t="str">
        <f>IF(ライフイベント表!CO7="","",ライフイベント表!CO7)</f>
        <v/>
      </c>
      <c r="CQ11" s="92" t="str">
        <f>IF(ライフイベント表!CP7="","",ライフイベント表!CP7)</f>
        <v/>
      </c>
      <c r="CR11" s="92" t="str">
        <f>IF(ライフイベント表!CQ7="","",ライフイベント表!CQ7)</f>
        <v/>
      </c>
      <c r="CS11" s="92" t="str">
        <f>IF(ライフイベント表!CR7="","",ライフイベント表!CR7)</f>
        <v/>
      </c>
      <c r="CT11" s="92" t="str">
        <f>IF(ライフイベント表!CS7="","",ライフイベント表!CS7)</f>
        <v/>
      </c>
      <c r="CU11" s="92" t="str">
        <f>IF(ライフイベント表!CT7="","",ライフイベント表!CT7)</f>
        <v/>
      </c>
      <c r="CV11" s="92" t="str">
        <f>IF(ライフイベント表!CU7="","",ライフイベント表!CU7)</f>
        <v/>
      </c>
      <c r="CW11" s="92" t="str">
        <f>IF(ライフイベント表!CV7="","",ライフイベント表!CV7)</f>
        <v/>
      </c>
      <c r="CX11" s="92" t="str">
        <f>IF(ライフイベント表!CW7="","",ライフイベント表!CW7)</f>
        <v/>
      </c>
      <c r="CY11" s="92" t="str">
        <f>IF(ライフイベント表!CX7="","",ライフイベント表!CX7)</f>
        <v/>
      </c>
      <c r="CZ11" s="92" t="str">
        <f>IF(ライフイベント表!CY7="","",ライフイベント表!CY7)</f>
        <v/>
      </c>
      <c r="DA11" s="92" t="str">
        <f>IF(ライフイベント表!CZ7="","",ライフイベント表!CZ7)</f>
        <v/>
      </c>
      <c r="DB11" s="92" t="str">
        <f>IF(ライフイベント表!DA7="","",ライフイベント表!DA7)</f>
        <v/>
      </c>
      <c r="DC11" s="92" t="str">
        <f>IF(ライフイベント表!DB7="","",ライフイベント表!DB7)</f>
        <v/>
      </c>
      <c r="DD11" s="92" t="str">
        <f>IF(ライフイベント表!DC7="","",ライフイベント表!DC7)</f>
        <v/>
      </c>
    </row>
    <row r="12" spans="2:108" ht="16" customHeight="1">
      <c r="B12" s="374"/>
      <c r="C12" s="453"/>
      <c r="D12" s="456"/>
      <c r="E12" s="440"/>
      <c r="F12" s="440"/>
      <c r="G12" s="442"/>
      <c r="H12" s="93" t="str">
        <f>IF(ライフイベント表!G11="","",ライフイベント表!G11)</f>
        <v/>
      </c>
      <c r="I12" s="93" t="str">
        <f>IF(ライフイベント表!H11="","",ライフイベント表!H11)</f>
        <v/>
      </c>
      <c r="J12" s="93" t="str">
        <f>IF(ライフイベント表!I11="","",ライフイベント表!I11)</f>
        <v>自動車</v>
      </c>
      <c r="K12" s="93" t="str">
        <f>IF(ライフイベント表!J11="","",ライフイベント表!J11)</f>
        <v/>
      </c>
      <c r="L12" s="93" t="str">
        <f>IF(ライフイベント表!K11="","",ライフイベント表!K11)</f>
        <v/>
      </c>
      <c r="M12" s="93" t="str">
        <f>IF(ライフイベント表!L11="","",ライフイベント表!L11)</f>
        <v/>
      </c>
      <c r="N12" s="93" t="str">
        <f>IF(ライフイベント表!M11="","",ライフイベント表!M11)</f>
        <v/>
      </c>
      <c r="O12" s="93" t="str">
        <f>IF(ライフイベント表!N11="","",ライフイベント表!N11)</f>
        <v/>
      </c>
      <c r="P12" s="93" t="str">
        <f>IF(ライフイベント表!O11="","",ライフイベント表!O11)</f>
        <v/>
      </c>
      <c r="Q12" s="93" t="str">
        <f>IF(ライフイベント表!P11="","",ライフイベント表!P11)</f>
        <v/>
      </c>
      <c r="R12" s="93" t="str">
        <f>IF(ライフイベント表!Q11="","",ライフイベント表!Q11)</f>
        <v/>
      </c>
      <c r="S12" s="93" t="str">
        <f>IF(ライフイベント表!R11="","",ライフイベント表!R11)</f>
        <v/>
      </c>
      <c r="T12" s="93" t="str">
        <f>IF(ライフイベント表!S11="","",ライフイベント表!S11)</f>
        <v>自動車</v>
      </c>
      <c r="U12" s="93" t="str">
        <f>IF(ライフイベント表!T11="","",ライフイベント表!T11)</f>
        <v/>
      </c>
      <c r="V12" s="93" t="str">
        <f>IF(ライフイベント表!U11="","",ライフイベント表!U11)</f>
        <v/>
      </c>
      <c r="W12" s="93" t="str">
        <f>IF(ライフイベント表!V11="","",ライフイベント表!V11)</f>
        <v/>
      </c>
      <c r="X12" s="93" t="str">
        <f>IF(ライフイベント表!W11="","",ライフイベント表!W11)</f>
        <v/>
      </c>
      <c r="Y12" s="93" t="str">
        <f>IF(ライフイベント表!X11="","",ライフイベント表!X11)</f>
        <v/>
      </c>
      <c r="Z12" s="93" t="str">
        <f>IF(ライフイベント表!Y11="","",ライフイベント表!Y11)</f>
        <v/>
      </c>
      <c r="AA12" s="93" t="str">
        <f>IF(ライフイベント表!Z11="","",ライフイベント表!Z11)</f>
        <v/>
      </c>
      <c r="AB12" s="93" t="str">
        <f>IF(ライフイベント表!AA11="","",ライフイベント表!AA11)</f>
        <v/>
      </c>
      <c r="AC12" s="93" t="str">
        <f>IF(ライフイベント表!AB11="","",ライフイベント表!AB11)</f>
        <v/>
      </c>
      <c r="AD12" s="93" t="str">
        <f>IF(ライフイベント表!AC11="","",ライフイベント表!AC11)</f>
        <v/>
      </c>
      <c r="AE12" s="93" t="str">
        <f>IF(ライフイベント表!AD11="","",ライフイベント表!AD11)</f>
        <v/>
      </c>
      <c r="AF12" s="93" t="str">
        <f>IF(ライフイベント表!AE11="","",ライフイベント表!AE11)</f>
        <v/>
      </c>
      <c r="AG12" s="93" t="str">
        <f>IF(ライフイベント表!AF11="","",ライフイベント表!AF11)</f>
        <v/>
      </c>
      <c r="AH12" s="93" t="str">
        <f>IF(ライフイベント表!AG11="","",ライフイベント表!AG11)</f>
        <v>自動車</v>
      </c>
      <c r="AI12" s="93" t="str">
        <f>IF(ライフイベント表!AH11="","",ライフイベント表!AH11)</f>
        <v/>
      </c>
      <c r="AJ12" s="93" t="str">
        <f>IF(ライフイベント表!AI11="","",ライフイベント表!AI11)</f>
        <v/>
      </c>
      <c r="AK12" s="93" t="str">
        <f>IF(ライフイベント表!AJ11="","",ライフイベント表!AJ11)</f>
        <v/>
      </c>
      <c r="AL12" s="93" t="str">
        <f>IF(ライフイベント表!AK11="","",ライフイベント表!AK11)</f>
        <v/>
      </c>
      <c r="AM12" s="93" t="str">
        <f>IF(ライフイベント表!AL11="","",ライフイベント表!AL11)</f>
        <v/>
      </c>
      <c r="AN12" s="93" t="str">
        <f>IF(ライフイベント表!AM11="","",ライフイベント表!AM11)</f>
        <v/>
      </c>
      <c r="AO12" s="93" t="str">
        <f>IF(ライフイベント表!AN11="","",ライフイベント表!AN11)</f>
        <v/>
      </c>
      <c r="AP12" s="93" t="str">
        <f>IF(ライフイベント表!AO11="","",ライフイベント表!AO11)</f>
        <v/>
      </c>
      <c r="AQ12" s="93" t="str">
        <f>IF(ライフイベント表!AP11="","",ライフイベント表!AP11)</f>
        <v/>
      </c>
      <c r="AR12" s="93" t="str">
        <f>IF(ライフイベント表!AQ11="","",ライフイベント表!AQ11)</f>
        <v/>
      </c>
      <c r="AS12" s="93" t="str">
        <f>IF(ライフイベント表!AR11="","",ライフイベント表!AR11)</f>
        <v/>
      </c>
      <c r="AT12" s="93" t="str">
        <f>IF(ライフイベント表!AS11="","",ライフイベント表!AS11)</f>
        <v/>
      </c>
      <c r="AU12" s="93" t="str">
        <f>IF(ライフイベント表!AT11="","",ライフイベント表!AT11)</f>
        <v/>
      </c>
      <c r="AV12" s="93" t="str">
        <f>IF(ライフイベント表!AU11="","",ライフイベント表!AU11)</f>
        <v>自動車</v>
      </c>
      <c r="AW12" s="93" t="str">
        <f>IF(ライフイベント表!AV11="","",ライフイベント表!AV11)</f>
        <v/>
      </c>
      <c r="AX12" s="93" t="str">
        <f>IF(ライフイベント表!AW11="","",ライフイベント表!AW11)</f>
        <v/>
      </c>
      <c r="AY12" s="93" t="str">
        <f>IF(ライフイベント表!AX11="","",ライフイベント表!AX11)</f>
        <v/>
      </c>
      <c r="AZ12" s="93" t="str">
        <f>IF(ライフイベント表!AY11="","",ライフイベント表!AY11)</f>
        <v/>
      </c>
      <c r="BA12" s="93" t="str">
        <f>IF(ライフイベント表!AZ11="","",ライフイベント表!AZ11)</f>
        <v/>
      </c>
      <c r="BB12" s="93" t="str">
        <f>IF(ライフイベント表!BA11="","",ライフイベント表!BA11)</f>
        <v/>
      </c>
      <c r="BC12" s="93" t="str">
        <f>IF(ライフイベント表!BB11="","",ライフイベント表!BB11)</f>
        <v/>
      </c>
      <c r="BD12" s="93" t="str">
        <f>IF(ライフイベント表!BC11="","",ライフイベント表!BC11)</f>
        <v/>
      </c>
      <c r="BE12" s="93" t="str">
        <f>IF(ライフイベント表!BD11="","",ライフイベント表!BD11)</f>
        <v/>
      </c>
      <c r="BF12" s="93" t="str">
        <f>IF(ライフイベント表!BE11="","",ライフイベント表!BE11)</f>
        <v/>
      </c>
      <c r="BG12" s="93" t="str">
        <f>IF(ライフイベント表!BF11="","",ライフイベント表!BF11)</f>
        <v/>
      </c>
      <c r="BH12" s="93" t="str">
        <f>IF(ライフイベント表!BG11="","",ライフイベント表!BG11)</f>
        <v/>
      </c>
      <c r="BI12" s="93" t="str">
        <f>IF(ライフイベント表!BH11="","",ライフイベント表!BH11)</f>
        <v/>
      </c>
      <c r="BJ12" s="93" t="str">
        <f>IF(ライフイベント表!BI11="","",ライフイベント表!BI11)</f>
        <v/>
      </c>
      <c r="BK12" s="93" t="str">
        <f>IF(ライフイベント表!BJ11="","",ライフイベント表!BJ11)</f>
        <v/>
      </c>
      <c r="BL12" s="93" t="str">
        <f>IF(ライフイベント表!BK11="","",ライフイベント表!BK11)</f>
        <v/>
      </c>
      <c r="BM12" s="93" t="str">
        <f>IF(ライフイベント表!BL11="","",ライフイベント表!BL11)</f>
        <v/>
      </c>
      <c r="BN12" s="93" t="str">
        <f>IF(ライフイベント表!BM11="","",ライフイベント表!BM11)</f>
        <v/>
      </c>
      <c r="BO12" s="93" t="str">
        <f>IF(ライフイベント表!BN11="","",ライフイベント表!BN11)</f>
        <v/>
      </c>
      <c r="BP12" s="93" t="str">
        <f>IF(ライフイベント表!BO11="","",ライフイベント表!BO11)</f>
        <v/>
      </c>
      <c r="BQ12" s="93" t="str">
        <f>IF(ライフイベント表!BP11="","",ライフイベント表!BP11)</f>
        <v/>
      </c>
      <c r="BR12" s="93" t="str">
        <f>IF(ライフイベント表!BQ11="","",ライフイベント表!BQ11)</f>
        <v/>
      </c>
      <c r="BS12" s="93" t="str">
        <f>IF(ライフイベント表!BR11="","",ライフイベント表!BR11)</f>
        <v/>
      </c>
      <c r="BT12" s="93" t="str">
        <f>IF(ライフイベント表!BS11="","",ライフイベント表!BS11)</f>
        <v/>
      </c>
      <c r="BU12" s="93" t="str">
        <f>IF(ライフイベント表!BT11="","",ライフイベント表!BT11)</f>
        <v/>
      </c>
      <c r="BV12" s="93" t="str">
        <f>IF(ライフイベント表!BU11="","",ライフイベント表!BU11)</f>
        <v/>
      </c>
      <c r="BW12" s="93" t="str">
        <f>IF(ライフイベント表!BV11="","",ライフイベント表!BV11)</f>
        <v/>
      </c>
      <c r="BX12" s="93" t="str">
        <f>IF(ライフイベント表!BW11="","",ライフイベント表!BW11)</f>
        <v/>
      </c>
      <c r="BY12" s="93" t="str">
        <f>IF(ライフイベント表!BX11="","",ライフイベント表!BX11)</f>
        <v/>
      </c>
      <c r="BZ12" s="93" t="str">
        <f>IF(ライフイベント表!BY11="","",ライフイベント表!BY11)</f>
        <v/>
      </c>
      <c r="CA12" s="93" t="str">
        <f>IF(ライフイベント表!BZ11="","",ライフイベント表!BZ11)</f>
        <v/>
      </c>
      <c r="CB12" s="93" t="str">
        <f>IF(ライフイベント表!CA11="","",ライフイベント表!CA11)</f>
        <v/>
      </c>
      <c r="CC12" s="93" t="str">
        <f>IF(ライフイベント表!CB11="","",ライフイベント表!CB11)</f>
        <v/>
      </c>
      <c r="CD12" s="93" t="str">
        <f>IF(ライフイベント表!CC11="","",ライフイベント表!CC11)</f>
        <v/>
      </c>
      <c r="CE12" s="93" t="str">
        <f>IF(ライフイベント表!CD11="","",ライフイベント表!CD11)</f>
        <v/>
      </c>
      <c r="CF12" s="93" t="str">
        <f>IF(ライフイベント表!CE11="","",ライフイベント表!CE11)</f>
        <v/>
      </c>
      <c r="CG12" s="93" t="str">
        <f>IF(ライフイベント表!CF11="","",ライフイベント表!CF11)</f>
        <v/>
      </c>
      <c r="CH12" s="93" t="str">
        <f>IF(ライフイベント表!CG11="","",ライフイベント表!CG11)</f>
        <v/>
      </c>
      <c r="CI12" s="93" t="str">
        <f>IF(ライフイベント表!CH11="","",ライフイベント表!CH11)</f>
        <v/>
      </c>
      <c r="CJ12" s="93" t="str">
        <f>IF(ライフイベント表!CI11="","",ライフイベント表!CI11)</f>
        <v/>
      </c>
      <c r="CK12" s="93" t="str">
        <f>IF(ライフイベント表!CJ11="","",ライフイベント表!CJ11)</f>
        <v/>
      </c>
      <c r="CL12" s="93" t="str">
        <f>IF(ライフイベント表!CK11="","",ライフイベント表!CK11)</f>
        <v/>
      </c>
      <c r="CM12" s="93" t="str">
        <f>IF(ライフイベント表!CL11="","",ライフイベント表!CL11)</f>
        <v/>
      </c>
      <c r="CN12" s="93" t="str">
        <f>IF(ライフイベント表!CM11="","",ライフイベント表!CM11)</f>
        <v/>
      </c>
      <c r="CO12" s="93" t="str">
        <f>IF(ライフイベント表!CN11="","",ライフイベント表!CN11)</f>
        <v/>
      </c>
      <c r="CP12" s="93" t="str">
        <f>IF(ライフイベント表!CO11="","",ライフイベント表!CO11)</f>
        <v/>
      </c>
      <c r="CQ12" s="93" t="str">
        <f>IF(ライフイベント表!CP11="","",ライフイベント表!CP11)</f>
        <v/>
      </c>
      <c r="CR12" s="93" t="str">
        <f>IF(ライフイベント表!CQ11="","",ライフイベント表!CQ11)</f>
        <v/>
      </c>
      <c r="CS12" s="93" t="str">
        <f>IF(ライフイベント表!CR11="","",ライフイベント表!CR11)</f>
        <v/>
      </c>
      <c r="CT12" s="93" t="str">
        <f>IF(ライフイベント表!CS11="","",ライフイベント表!CS11)</f>
        <v/>
      </c>
      <c r="CU12" s="93" t="str">
        <f>IF(ライフイベント表!CT11="","",ライフイベント表!CT11)</f>
        <v/>
      </c>
      <c r="CV12" s="93" t="str">
        <f>IF(ライフイベント表!CU11="","",ライフイベント表!CU11)</f>
        <v/>
      </c>
      <c r="CW12" s="93" t="str">
        <f>IF(ライフイベント表!CV11="","",ライフイベント表!CV11)</f>
        <v/>
      </c>
      <c r="CX12" s="93" t="str">
        <f>IF(ライフイベント表!CW11="","",ライフイベント表!CW11)</f>
        <v/>
      </c>
      <c r="CY12" s="93" t="str">
        <f>IF(ライフイベント表!CX11="","",ライフイベント表!CX11)</f>
        <v/>
      </c>
      <c r="CZ12" s="93" t="str">
        <f>IF(ライフイベント表!CY11="","",ライフイベント表!CY11)</f>
        <v/>
      </c>
      <c r="DA12" s="93" t="str">
        <f>IF(ライフイベント表!CZ11="","",ライフイベント表!CZ11)</f>
        <v/>
      </c>
      <c r="DB12" s="93" t="str">
        <f>IF(ライフイベント表!DA11="","",ライフイベント表!DA11)</f>
        <v/>
      </c>
      <c r="DC12" s="93" t="str">
        <f>IF(ライフイベント表!DB11="","",ライフイベント表!DB11)</f>
        <v/>
      </c>
      <c r="DD12" s="93" t="str">
        <f>IF(ライフイベント表!DC11="","",ライフイベント表!DC11)</f>
        <v/>
      </c>
    </row>
    <row r="13" spans="2:108" ht="16" customHeight="1">
      <c r="B13" s="374"/>
      <c r="C13" s="453"/>
      <c r="D13" s="456"/>
      <c r="E13" s="440"/>
      <c r="F13" s="440"/>
      <c r="G13" s="442"/>
      <c r="H13" s="93" t="str">
        <f>IF(ライフイベント表!G15="","",ライフイベント表!G15)</f>
        <v/>
      </c>
      <c r="I13" s="93" t="str">
        <f>IF(ライフイベント表!H15="","",ライフイベント表!H15)</f>
        <v/>
      </c>
      <c r="J13" s="93" t="str">
        <f>IF(ライフイベント表!I15="","",ライフイベント表!I15)</f>
        <v/>
      </c>
      <c r="K13" s="93" t="str">
        <f>IF(ライフイベント表!J15="","",ライフイベント表!J15)</f>
        <v/>
      </c>
      <c r="L13" s="93" t="str">
        <f>IF(ライフイベント表!K15="","",ライフイベント表!K15)</f>
        <v/>
      </c>
      <c r="M13" s="93" t="str">
        <f>IF(ライフイベント表!L15="","",ライフイベント表!L15)</f>
        <v/>
      </c>
      <c r="N13" s="93" t="str">
        <f>IF(ライフイベント表!M15="","",ライフイベント表!M15)</f>
        <v/>
      </c>
      <c r="O13" s="93" t="str">
        <f>IF(ライフイベント表!N15="","",ライフイベント表!N15)</f>
        <v/>
      </c>
      <c r="P13" s="93" t="str">
        <f>IF(ライフイベント表!O15="","",ライフイベント表!O15)</f>
        <v/>
      </c>
      <c r="Q13" s="93" t="str">
        <f>IF(ライフイベント表!P15="","",ライフイベント表!P15)</f>
        <v/>
      </c>
      <c r="R13" s="93" t="str">
        <f>IF(ライフイベント表!Q15="","",ライフイベント表!Q15)</f>
        <v/>
      </c>
      <c r="S13" s="93" t="str">
        <f>IF(ライフイベント表!R15="","",ライフイベント表!R15)</f>
        <v/>
      </c>
      <c r="T13" s="93" t="str">
        <f>IF(ライフイベント表!S15="","",ライフイベント表!S15)</f>
        <v/>
      </c>
      <c r="U13" s="93" t="str">
        <f>IF(ライフイベント表!T15="","",ライフイベント表!T15)</f>
        <v/>
      </c>
      <c r="V13" s="93" t="str">
        <f>IF(ライフイベント表!U15="","",ライフイベント表!U15)</f>
        <v/>
      </c>
      <c r="W13" s="93" t="str">
        <f>IF(ライフイベント表!V15="","",ライフイベント表!V15)</f>
        <v/>
      </c>
      <c r="X13" s="93" t="str">
        <f>IF(ライフイベント表!W15="","",ライフイベント表!W15)</f>
        <v/>
      </c>
      <c r="Y13" s="93" t="str">
        <f>IF(ライフイベント表!X15="","",ライフイベント表!X15)</f>
        <v/>
      </c>
      <c r="Z13" s="93" t="str">
        <f>IF(ライフイベント表!Y15="","",ライフイベント表!Y15)</f>
        <v/>
      </c>
      <c r="AA13" s="93" t="str">
        <f>IF(ライフイベント表!Z15="","",ライフイベント表!Z15)</f>
        <v/>
      </c>
      <c r="AB13" s="93" t="str">
        <f>IF(ライフイベント表!AA15="","",ライフイベント表!AA15)</f>
        <v>ゆい就職</v>
      </c>
      <c r="AC13" s="93" t="str">
        <f>IF(ライフイベント表!AB15="","",ライフイベント表!AB15)</f>
        <v/>
      </c>
      <c r="AD13" s="93" t="str">
        <f>IF(ライフイベント表!AC15="","",ライフイベント表!AC15)</f>
        <v/>
      </c>
      <c r="AE13" s="93" t="str">
        <f>IF(ライフイベント表!AD15="","",ライフイベント表!AD15)</f>
        <v/>
      </c>
      <c r="AF13" s="93" t="str">
        <f>IF(ライフイベント表!AE15="","",ライフイベント表!AE15)</f>
        <v/>
      </c>
      <c r="AG13" s="93" t="str">
        <f>IF(ライフイベント表!AF15="","",ライフイベント表!AF15)</f>
        <v/>
      </c>
      <c r="AH13" s="93" t="str">
        <f>IF(ライフイベント表!AG15="","",ライフイベント表!AG15)</f>
        <v/>
      </c>
      <c r="AI13" s="93" t="str">
        <f>IF(ライフイベント表!AH15="","",ライフイベント表!AH15)</f>
        <v/>
      </c>
      <c r="AJ13" s="93" t="str">
        <f>IF(ライフイベント表!AI15="","",ライフイベント表!AI15)</f>
        <v/>
      </c>
      <c r="AK13" s="93" t="str">
        <f>IF(ライフイベント表!AJ15="","",ライフイベント表!AJ15)</f>
        <v/>
      </c>
      <c r="AL13" s="93" t="str">
        <f>IF(ライフイベント表!AK15="","",ライフイベント表!AK15)</f>
        <v/>
      </c>
      <c r="AM13" s="93" t="str">
        <f>IF(ライフイベント表!AL15="","",ライフイベント表!AL15)</f>
        <v/>
      </c>
      <c r="AN13" s="93" t="str">
        <f>IF(ライフイベント表!AM15="","",ライフイベント表!AM15)</f>
        <v/>
      </c>
      <c r="AO13" s="93" t="str">
        <f>IF(ライフイベント表!AN15="","",ライフイベント表!AN15)</f>
        <v/>
      </c>
      <c r="AP13" s="93" t="str">
        <f>IF(ライフイベント表!AO15="","",ライフイベント表!AO15)</f>
        <v/>
      </c>
      <c r="AQ13" s="93" t="str">
        <f>IF(ライフイベント表!AP15="","",ライフイベント表!AP15)</f>
        <v/>
      </c>
      <c r="AR13" s="93" t="str">
        <f>IF(ライフイベント表!AQ15="","",ライフイベント表!AQ15)</f>
        <v/>
      </c>
      <c r="AS13" s="93" t="str">
        <f>IF(ライフイベント表!AR15="","",ライフイベント表!AR15)</f>
        <v/>
      </c>
      <c r="AT13" s="93" t="str">
        <f>IF(ライフイベント表!AS15="","",ライフイベント表!AS15)</f>
        <v/>
      </c>
      <c r="AU13" s="93" t="str">
        <f>IF(ライフイベント表!AT15="","",ライフイベント表!AT15)</f>
        <v/>
      </c>
      <c r="AV13" s="93" t="str">
        <f>IF(ライフイベント表!AU15="","",ライフイベント表!AU15)</f>
        <v/>
      </c>
      <c r="AW13" s="93" t="str">
        <f>IF(ライフイベント表!AV15="","",ライフイベント表!AV15)</f>
        <v/>
      </c>
      <c r="AX13" s="93" t="str">
        <f>IF(ライフイベント表!AW15="","",ライフイベント表!AW15)</f>
        <v/>
      </c>
      <c r="AY13" s="93" t="str">
        <f>IF(ライフイベント表!AX15="","",ライフイベント表!AX15)</f>
        <v/>
      </c>
      <c r="AZ13" s="93" t="str">
        <f>IF(ライフイベント表!AY15="","",ライフイベント表!AY15)</f>
        <v/>
      </c>
      <c r="BA13" s="93" t="str">
        <f>IF(ライフイベント表!AZ15="","",ライフイベント表!AZ15)</f>
        <v/>
      </c>
      <c r="BB13" s="93" t="str">
        <f>IF(ライフイベント表!BA15="","",ライフイベント表!BA15)</f>
        <v/>
      </c>
      <c r="BC13" s="93" t="str">
        <f>IF(ライフイベント表!BB15="","",ライフイベント表!BB15)</f>
        <v/>
      </c>
      <c r="BD13" s="93" t="str">
        <f>IF(ライフイベント表!BC15="","",ライフイベント表!BC15)</f>
        <v/>
      </c>
      <c r="BE13" s="93" t="str">
        <f>IF(ライフイベント表!BD15="","",ライフイベント表!BD15)</f>
        <v/>
      </c>
      <c r="BF13" s="93" t="str">
        <f>IF(ライフイベント表!BE15="","",ライフイベント表!BE15)</f>
        <v/>
      </c>
      <c r="BG13" s="93" t="str">
        <f>IF(ライフイベント表!BF15="","",ライフイベント表!BF15)</f>
        <v/>
      </c>
      <c r="BH13" s="93" t="str">
        <f>IF(ライフイベント表!BG15="","",ライフイベント表!BG15)</f>
        <v/>
      </c>
      <c r="BI13" s="93" t="str">
        <f>IF(ライフイベント表!BH15="","",ライフイベント表!BH15)</f>
        <v/>
      </c>
      <c r="BJ13" s="93" t="str">
        <f>IF(ライフイベント表!BI15="","",ライフイベント表!BI15)</f>
        <v/>
      </c>
      <c r="BK13" s="93" t="str">
        <f>IF(ライフイベント表!BJ15="","",ライフイベント表!BJ15)</f>
        <v/>
      </c>
      <c r="BL13" s="93" t="str">
        <f>IF(ライフイベント表!BK15="","",ライフイベント表!BK15)</f>
        <v/>
      </c>
      <c r="BM13" s="93" t="str">
        <f>IF(ライフイベント表!BL15="","",ライフイベント表!BL15)</f>
        <v/>
      </c>
      <c r="BN13" s="93" t="str">
        <f>IF(ライフイベント表!BM15="","",ライフイベント表!BM15)</f>
        <v/>
      </c>
      <c r="BO13" s="93" t="str">
        <f>IF(ライフイベント表!BN15="","",ライフイベント表!BN15)</f>
        <v/>
      </c>
      <c r="BP13" s="93" t="str">
        <f>IF(ライフイベント表!BO15="","",ライフイベント表!BO15)</f>
        <v/>
      </c>
      <c r="BQ13" s="93" t="str">
        <f>IF(ライフイベント表!BP15="","",ライフイベント表!BP15)</f>
        <v/>
      </c>
      <c r="BR13" s="93" t="str">
        <f>IF(ライフイベント表!BQ15="","",ライフイベント表!BQ15)</f>
        <v/>
      </c>
      <c r="BS13" s="93" t="str">
        <f>IF(ライフイベント表!BR15="","",ライフイベント表!BR15)</f>
        <v/>
      </c>
      <c r="BT13" s="93" t="str">
        <f>IF(ライフイベント表!BS15="","",ライフイベント表!BS15)</f>
        <v/>
      </c>
      <c r="BU13" s="93" t="str">
        <f>IF(ライフイベント表!BT15="","",ライフイベント表!BT15)</f>
        <v/>
      </c>
      <c r="BV13" s="93" t="str">
        <f>IF(ライフイベント表!BU15="","",ライフイベント表!BU15)</f>
        <v/>
      </c>
      <c r="BW13" s="93" t="str">
        <f>IF(ライフイベント表!BV15="","",ライフイベント表!BV15)</f>
        <v/>
      </c>
      <c r="BX13" s="93" t="str">
        <f>IF(ライフイベント表!BW15="","",ライフイベント表!BW15)</f>
        <v/>
      </c>
      <c r="BY13" s="93" t="str">
        <f>IF(ライフイベント表!BX15="","",ライフイベント表!BX15)</f>
        <v/>
      </c>
      <c r="BZ13" s="93" t="str">
        <f>IF(ライフイベント表!BY15="","",ライフイベント表!BY15)</f>
        <v/>
      </c>
      <c r="CA13" s="93" t="str">
        <f>IF(ライフイベント表!BZ15="","",ライフイベント表!BZ15)</f>
        <v/>
      </c>
      <c r="CB13" s="93" t="str">
        <f>IF(ライフイベント表!CA15="","",ライフイベント表!CA15)</f>
        <v/>
      </c>
      <c r="CC13" s="93" t="str">
        <f>IF(ライフイベント表!CB15="","",ライフイベント表!CB15)</f>
        <v/>
      </c>
      <c r="CD13" s="93" t="str">
        <f>IF(ライフイベント表!CC15="","",ライフイベント表!CC15)</f>
        <v/>
      </c>
      <c r="CE13" s="93" t="str">
        <f>IF(ライフイベント表!CD15="","",ライフイベント表!CD15)</f>
        <v/>
      </c>
      <c r="CF13" s="93" t="str">
        <f>IF(ライフイベント表!CE15="","",ライフイベント表!CE15)</f>
        <v/>
      </c>
      <c r="CG13" s="93" t="str">
        <f>IF(ライフイベント表!CF15="","",ライフイベント表!CF15)</f>
        <v/>
      </c>
      <c r="CH13" s="93" t="str">
        <f>IF(ライフイベント表!CG15="","",ライフイベント表!CG15)</f>
        <v/>
      </c>
      <c r="CI13" s="93" t="str">
        <f>IF(ライフイベント表!CH15="","",ライフイベント表!CH15)</f>
        <v/>
      </c>
      <c r="CJ13" s="93" t="str">
        <f>IF(ライフイベント表!CI15="","",ライフイベント表!CI15)</f>
        <v/>
      </c>
      <c r="CK13" s="93" t="str">
        <f>IF(ライフイベント表!CJ15="","",ライフイベント表!CJ15)</f>
        <v/>
      </c>
      <c r="CL13" s="93" t="str">
        <f>IF(ライフイベント表!CK15="","",ライフイベント表!CK15)</f>
        <v/>
      </c>
      <c r="CM13" s="93" t="str">
        <f>IF(ライフイベント表!CL15="","",ライフイベント表!CL15)</f>
        <v/>
      </c>
      <c r="CN13" s="93" t="str">
        <f>IF(ライフイベント表!CM15="","",ライフイベント表!CM15)</f>
        <v/>
      </c>
      <c r="CO13" s="93" t="str">
        <f>IF(ライフイベント表!CN15="","",ライフイベント表!CN15)</f>
        <v/>
      </c>
      <c r="CP13" s="93" t="str">
        <f>IF(ライフイベント表!CO15="","",ライフイベント表!CO15)</f>
        <v/>
      </c>
      <c r="CQ13" s="93" t="str">
        <f>IF(ライフイベント表!CP15="","",ライフイベント表!CP15)</f>
        <v/>
      </c>
      <c r="CR13" s="93" t="str">
        <f>IF(ライフイベント表!CQ15="","",ライフイベント表!CQ15)</f>
        <v/>
      </c>
      <c r="CS13" s="93" t="str">
        <f>IF(ライフイベント表!CR15="","",ライフイベント表!CR15)</f>
        <v/>
      </c>
      <c r="CT13" s="93" t="str">
        <f>IF(ライフイベント表!CS15="","",ライフイベント表!CS15)</f>
        <v/>
      </c>
      <c r="CU13" s="93" t="str">
        <f>IF(ライフイベント表!CT15="","",ライフイベント表!CT15)</f>
        <v/>
      </c>
      <c r="CV13" s="93" t="str">
        <f>IF(ライフイベント表!CU15="","",ライフイベント表!CU15)</f>
        <v/>
      </c>
      <c r="CW13" s="93" t="str">
        <f>IF(ライフイベント表!CV15="","",ライフイベント表!CV15)</f>
        <v/>
      </c>
      <c r="CX13" s="93" t="str">
        <f>IF(ライフイベント表!CW15="","",ライフイベント表!CW15)</f>
        <v/>
      </c>
      <c r="CY13" s="93" t="str">
        <f>IF(ライフイベント表!CX15="","",ライフイベント表!CX15)</f>
        <v/>
      </c>
      <c r="CZ13" s="93" t="str">
        <f>IF(ライフイベント表!CY15="","",ライフイベント表!CY15)</f>
        <v/>
      </c>
      <c r="DA13" s="93" t="str">
        <f>IF(ライフイベント表!CZ15="","",ライフイベント表!CZ15)</f>
        <v/>
      </c>
      <c r="DB13" s="93" t="str">
        <f>IF(ライフイベント表!DA15="","",ライフイベント表!DA15)</f>
        <v/>
      </c>
      <c r="DC13" s="93" t="str">
        <f>IF(ライフイベント表!DB15="","",ライフイベント表!DB15)</f>
        <v/>
      </c>
      <c r="DD13" s="93" t="str">
        <f>IF(ライフイベント表!DC15="","",ライフイベント表!DC15)</f>
        <v/>
      </c>
    </row>
    <row r="14" spans="2:108" ht="16" customHeight="1">
      <c r="B14" s="374"/>
      <c r="C14" s="453"/>
      <c r="D14" s="456"/>
      <c r="E14" s="440"/>
      <c r="F14" s="440"/>
      <c r="G14" s="442"/>
      <c r="H14" s="93" t="str">
        <f>IF(ライフイベント表!G19="","",ライフイベント表!G19)</f>
        <v/>
      </c>
      <c r="I14" s="93" t="str">
        <f>IF(ライフイベント表!H19="","",ライフイベント表!H19)</f>
        <v/>
      </c>
      <c r="J14" s="93" t="str">
        <f>IF(ライフイベント表!I19="","",ライフイベント表!I19)</f>
        <v/>
      </c>
      <c r="K14" s="93" t="str">
        <f>IF(ライフイベント表!J19="","",ライフイベント表!J19)</f>
        <v/>
      </c>
      <c r="L14" s="93" t="str">
        <f>IF(ライフイベント表!K19="","",ライフイベント表!K19)</f>
        <v/>
      </c>
      <c r="M14" s="93" t="str">
        <f>IF(ライフイベント表!L19="","",ライフイベント表!L19)</f>
        <v/>
      </c>
      <c r="N14" s="93" t="str">
        <f>IF(ライフイベント表!M19="","",ライフイベント表!M19)</f>
        <v/>
      </c>
      <c r="O14" s="93" t="str">
        <f>IF(ライフイベント表!N19="","",ライフイベント表!N19)</f>
        <v/>
      </c>
      <c r="P14" s="93" t="str">
        <f>IF(ライフイベント表!O19="","",ライフイベント表!O19)</f>
        <v/>
      </c>
      <c r="Q14" s="93" t="str">
        <f>IF(ライフイベント表!P19="","",ライフイベント表!P19)</f>
        <v/>
      </c>
      <c r="R14" s="93" t="str">
        <f>IF(ライフイベント表!Q19="","",ライフイベント表!Q19)</f>
        <v/>
      </c>
      <c r="S14" s="93" t="str">
        <f>IF(ライフイベント表!R19="","",ライフイベント表!R19)</f>
        <v/>
      </c>
      <c r="T14" s="93" t="str">
        <f>IF(ライフイベント表!S19="","",ライフイベント表!S19)</f>
        <v/>
      </c>
      <c r="U14" s="93" t="str">
        <f>IF(ライフイベント表!T19="","",ライフイベント表!T19)</f>
        <v/>
      </c>
      <c r="V14" s="93" t="str">
        <f>IF(ライフイベント表!U19="","",ライフイベント表!U19)</f>
        <v/>
      </c>
      <c r="W14" s="93" t="str">
        <f>IF(ライフイベント表!V19="","",ライフイベント表!V19)</f>
        <v/>
      </c>
      <c r="X14" s="93" t="str">
        <f>IF(ライフイベント表!W19="","",ライフイベント表!W19)</f>
        <v/>
      </c>
      <c r="Y14" s="93" t="str">
        <f>IF(ライフイベント表!X19="","",ライフイベント表!X19)</f>
        <v/>
      </c>
      <c r="Z14" s="93" t="str">
        <f>IF(ライフイベント表!Y19="","",ライフイベント表!Y19)</f>
        <v/>
      </c>
      <c r="AA14" s="93" t="str">
        <f>IF(ライフイベント表!Z19="","",ライフイベント表!Z19)</f>
        <v/>
      </c>
      <c r="AB14" s="93" t="str">
        <f>IF(ライフイベント表!AA19="","",ライフイベント表!AA19)</f>
        <v/>
      </c>
      <c r="AC14" s="93" t="str">
        <f>IF(ライフイベント表!AB19="","",ライフイベント表!AB19)</f>
        <v/>
      </c>
      <c r="AD14" s="93" t="str">
        <f>IF(ライフイベント表!AC19="","",ライフイベント表!AC19)</f>
        <v/>
      </c>
      <c r="AE14" s="93" t="str">
        <f>IF(ライフイベント表!AD19="","",ライフイベント表!AD19)</f>
        <v>あきら就職</v>
      </c>
      <c r="AF14" s="93" t="str">
        <f>IF(ライフイベント表!AE19="","",ライフイベント表!AE19)</f>
        <v/>
      </c>
      <c r="AG14" s="93" t="str">
        <f>IF(ライフイベント表!AF19="","",ライフイベント表!AF19)</f>
        <v/>
      </c>
      <c r="AH14" s="93" t="str">
        <f>IF(ライフイベント表!AG19="","",ライフイベント表!AG19)</f>
        <v/>
      </c>
      <c r="AI14" s="93" t="str">
        <f>IF(ライフイベント表!AH19="","",ライフイベント表!AH19)</f>
        <v/>
      </c>
      <c r="AJ14" s="93" t="str">
        <f>IF(ライフイベント表!AI19="","",ライフイベント表!AI19)</f>
        <v/>
      </c>
      <c r="AK14" s="93" t="str">
        <f>IF(ライフイベント表!AJ19="","",ライフイベント表!AJ19)</f>
        <v/>
      </c>
      <c r="AL14" s="93" t="str">
        <f>IF(ライフイベント表!AK19="","",ライフイベント表!AK19)</f>
        <v/>
      </c>
      <c r="AM14" s="93" t="str">
        <f>IF(ライフイベント表!AL19="","",ライフイベント表!AL19)</f>
        <v/>
      </c>
      <c r="AN14" s="93" t="str">
        <f>IF(ライフイベント表!AM19="","",ライフイベント表!AM19)</f>
        <v/>
      </c>
      <c r="AO14" s="93" t="str">
        <f>IF(ライフイベント表!AN19="","",ライフイベント表!AN19)</f>
        <v/>
      </c>
      <c r="AP14" s="93" t="str">
        <f>IF(ライフイベント表!AO19="","",ライフイベント表!AO19)</f>
        <v/>
      </c>
      <c r="AQ14" s="93" t="str">
        <f>IF(ライフイベント表!AP19="","",ライフイベント表!AP19)</f>
        <v/>
      </c>
      <c r="AR14" s="93" t="str">
        <f>IF(ライフイベント表!AQ19="","",ライフイベント表!AQ19)</f>
        <v/>
      </c>
      <c r="AS14" s="93" t="str">
        <f>IF(ライフイベント表!AR19="","",ライフイベント表!AR19)</f>
        <v/>
      </c>
      <c r="AT14" s="93" t="str">
        <f>IF(ライフイベント表!AS19="","",ライフイベント表!AS19)</f>
        <v/>
      </c>
      <c r="AU14" s="93" t="str">
        <f>IF(ライフイベント表!AT19="","",ライフイベント表!AT19)</f>
        <v/>
      </c>
      <c r="AV14" s="93" t="str">
        <f>IF(ライフイベント表!AU19="","",ライフイベント表!AU19)</f>
        <v/>
      </c>
      <c r="AW14" s="93" t="str">
        <f>IF(ライフイベント表!AV19="","",ライフイベント表!AV19)</f>
        <v/>
      </c>
      <c r="AX14" s="93" t="str">
        <f>IF(ライフイベント表!AW19="","",ライフイベント表!AW19)</f>
        <v/>
      </c>
      <c r="AY14" s="93" t="str">
        <f>IF(ライフイベント表!AX19="","",ライフイベント表!AX19)</f>
        <v/>
      </c>
      <c r="AZ14" s="93" t="str">
        <f>IF(ライフイベント表!AY19="","",ライフイベント表!AY19)</f>
        <v/>
      </c>
      <c r="BA14" s="93" t="str">
        <f>IF(ライフイベント表!AZ19="","",ライフイベント表!AZ19)</f>
        <v/>
      </c>
      <c r="BB14" s="93" t="str">
        <f>IF(ライフイベント表!BA19="","",ライフイベント表!BA19)</f>
        <v/>
      </c>
      <c r="BC14" s="93" t="str">
        <f>IF(ライフイベント表!BB19="","",ライフイベント表!BB19)</f>
        <v/>
      </c>
      <c r="BD14" s="93" t="str">
        <f>IF(ライフイベント表!BC19="","",ライフイベント表!BC19)</f>
        <v/>
      </c>
      <c r="BE14" s="93" t="str">
        <f>IF(ライフイベント表!BD19="","",ライフイベント表!BD19)</f>
        <v/>
      </c>
      <c r="BF14" s="93" t="str">
        <f>IF(ライフイベント表!BE19="","",ライフイベント表!BE19)</f>
        <v/>
      </c>
      <c r="BG14" s="93" t="str">
        <f>IF(ライフイベント表!BF19="","",ライフイベント表!BF19)</f>
        <v/>
      </c>
      <c r="BH14" s="93" t="str">
        <f>IF(ライフイベント表!BG19="","",ライフイベント表!BG19)</f>
        <v/>
      </c>
      <c r="BI14" s="93" t="str">
        <f>IF(ライフイベント表!BH19="","",ライフイベント表!BH19)</f>
        <v/>
      </c>
      <c r="BJ14" s="93" t="str">
        <f>IF(ライフイベント表!BI19="","",ライフイベント表!BI19)</f>
        <v/>
      </c>
      <c r="BK14" s="93" t="str">
        <f>IF(ライフイベント表!BJ19="","",ライフイベント表!BJ19)</f>
        <v/>
      </c>
      <c r="BL14" s="93" t="str">
        <f>IF(ライフイベント表!BK19="","",ライフイベント表!BK19)</f>
        <v/>
      </c>
      <c r="BM14" s="93" t="str">
        <f>IF(ライフイベント表!BL19="","",ライフイベント表!BL19)</f>
        <v/>
      </c>
      <c r="BN14" s="93" t="str">
        <f>IF(ライフイベント表!BM19="","",ライフイベント表!BM19)</f>
        <v/>
      </c>
      <c r="BO14" s="93" t="str">
        <f>IF(ライフイベント表!BN19="","",ライフイベント表!BN19)</f>
        <v/>
      </c>
      <c r="BP14" s="93" t="str">
        <f>IF(ライフイベント表!BO19="","",ライフイベント表!BO19)</f>
        <v/>
      </c>
      <c r="BQ14" s="93" t="str">
        <f>IF(ライフイベント表!BP19="","",ライフイベント表!BP19)</f>
        <v/>
      </c>
      <c r="BR14" s="93" t="str">
        <f>IF(ライフイベント表!BQ19="","",ライフイベント表!BQ19)</f>
        <v/>
      </c>
      <c r="BS14" s="93" t="str">
        <f>IF(ライフイベント表!BR19="","",ライフイベント表!BR19)</f>
        <v/>
      </c>
      <c r="BT14" s="93" t="str">
        <f>IF(ライフイベント表!BS19="","",ライフイベント表!BS19)</f>
        <v/>
      </c>
      <c r="BU14" s="93" t="str">
        <f>IF(ライフイベント表!BT19="","",ライフイベント表!BT19)</f>
        <v/>
      </c>
      <c r="BV14" s="93" t="str">
        <f>IF(ライフイベント表!BU19="","",ライフイベント表!BU19)</f>
        <v/>
      </c>
      <c r="BW14" s="93" t="str">
        <f>IF(ライフイベント表!BV19="","",ライフイベント表!BV19)</f>
        <v/>
      </c>
      <c r="BX14" s="93" t="str">
        <f>IF(ライフイベント表!BW19="","",ライフイベント表!BW19)</f>
        <v/>
      </c>
      <c r="BY14" s="93" t="str">
        <f>IF(ライフイベント表!BX19="","",ライフイベント表!BX19)</f>
        <v/>
      </c>
      <c r="BZ14" s="93" t="str">
        <f>IF(ライフイベント表!BY19="","",ライフイベント表!BY19)</f>
        <v/>
      </c>
      <c r="CA14" s="93" t="str">
        <f>IF(ライフイベント表!BZ19="","",ライフイベント表!BZ19)</f>
        <v/>
      </c>
      <c r="CB14" s="93" t="str">
        <f>IF(ライフイベント表!CA19="","",ライフイベント表!CA19)</f>
        <v/>
      </c>
      <c r="CC14" s="93" t="str">
        <f>IF(ライフイベント表!CB19="","",ライフイベント表!CB19)</f>
        <v/>
      </c>
      <c r="CD14" s="93" t="str">
        <f>IF(ライフイベント表!CC19="","",ライフイベント表!CC19)</f>
        <v/>
      </c>
      <c r="CE14" s="93" t="str">
        <f>IF(ライフイベント表!CD19="","",ライフイベント表!CD19)</f>
        <v/>
      </c>
      <c r="CF14" s="93" t="str">
        <f>IF(ライフイベント表!CE19="","",ライフイベント表!CE19)</f>
        <v/>
      </c>
      <c r="CG14" s="93" t="str">
        <f>IF(ライフイベント表!CF19="","",ライフイベント表!CF19)</f>
        <v/>
      </c>
      <c r="CH14" s="93" t="str">
        <f>IF(ライフイベント表!CG19="","",ライフイベント表!CG19)</f>
        <v/>
      </c>
      <c r="CI14" s="93" t="str">
        <f>IF(ライフイベント表!CH19="","",ライフイベント表!CH19)</f>
        <v/>
      </c>
      <c r="CJ14" s="93" t="str">
        <f>IF(ライフイベント表!CI19="","",ライフイベント表!CI19)</f>
        <v/>
      </c>
      <c r="CK14" s="93" t="str">
        <f>IF(ライフイベント表!CJ19="","",ライフイベント表!CJ19)</f>
        <v/>
      </c>
      <c r="CL14" s="93" t="str">
        <f>IF(ライフイベント表!CK19="","",ライフイベント表!CK19)</f>
        <v/>
      </c>
      <c r="CM14" s="93" t="str">
        <f>IF(ライフイベント表!CL19="","",ライフイベント表!CL19)</f>
        <v/>
      </c>
      <c r="CN14" s="93" t="str">
        <f>IF(ライフイベント表!CM19="","",ライフイベント表!CM19)</f>
        <v/>
      </c>
      <c r="CO14" s="93" t="str">
        <f>IF(ライフイベント表!CN19="","",ライフイベント表!CN19)</f>
        <v/>
      </c>
      <c r="CP14" s="93" t="str">
        <f>IF(ライフイベント表!CO19="","",ライフイベント表!CO19)</f>
        <v/>
      </c>
      <c r="CQ14" s="93" t="str">
        <f>IF(ライフイベント表!CP19="","",ライフイベント表!CP19)</f>
        <v/>
      </c>
      <c r="CR14" s="93" t="str">
        <f>IF(ライフイベント表!CQ19="","",ライフイベント表!CQ19)</f>
        <v/>
      </c>
      <c r="CS14" s="93" t="str">
        <f>IF(ライフイベント表!CR19="","",ライフイベント表!CR19)</f>
        <v/>
      </c>
      <c r="CT14" s="93" t="str">
        <f>IF(ライフイベント表!CS19="","",ライフイベント表!CS19)</f>
        <v/>
      </c>
      <c r="CU14" s="93" t="str">
        <f>IF(ライフイベント表!CT19="","",ライフイベント表!CT19)</f>
        <v/>
      </c>
      <c r="CV14" s="93" t="str">
        <f>IF(ライフイベント表!CU19="","",ライフイベント表!CU19)</f>
        <v/>
      </c>
      <c r="CW14" s="93" t="str">
        <f>IF(ライフイベント表!CV19="","",ライフイベント表!CV19)</f>
        <v/>
      </c>
      <c r="CX14" s="93" t="str">
        <f>IF(ライフイベント表!CW19="","",ライフイベント表!CW19)</f>
        <v/>
      </c>
      <c r="CY14" s="93" t="str">
        <f>IF(ライフイベント表!CX19="","",ライフイベント表!CX19)</f>
        <v/>
      </c>
      <c r="CZ14" s="93" t="str">
        <f>IF(ライフイベント表!CY19="","",ライフイベント表!CY19)</f>
        <v/>
      </c>
      <c r="DA14" s="93" t="str">
        <f>IF(ライフイベント表!CZ19="","",ライフイベント表!CZ19)</f>
        <v/>
      </c>
      <c r="DB14" s="93" t="str">
        <f>IF(ライフイベント表!DA19="","",ライフイベント表!DA19)</f>
        <v/>
      </c>
      <c r="DC14" s="93" t="str">
        <f>IF(ライフイベント表!DB19="","",ライフイベント表!DB19)</f>
        <v/>
      </c>
      <c r="DD14" s="93" t="str">
        <f>IF(ライフイベント表!DC19="","",ライフイベント表!DC19)</f>
        <v/>
      </c>
    </row>
    <row r="15" spans="2:108" ht="16" customHeight="1">
      <c r="B15" s="374"/>
      <c r="C15" s="453"/>
      <c r="D15" s="456"/>
      <c r="E15" s="328" t="s">
        <v>480</v>
      </c>
      <c r="F15" s="328"/>
      <c r="G15" s="443"/>
      <c r="H15" s="93" t="str">
        <f>IF(ライフイベント表!G23="","",ライフイベント表!G23)</f>
        <v/>
      </c>
      <c r="I15" s="93" t="str">
        <f>IF(ライフイベント表!H23="","",ライフイベント表!H23)</f>
        <v/>
      </c>
      <c r="J15" s="93" t="str">
        <f>IF(ライフイベント表!I23="","",ライフイベント表!I23)</f>
        <v/>
      </c>
      <c r="K15" s="93" t="str">
        <f>IF(ライフイベント表!J23="","",ライフイベント表!J23)</f>
        <v/>
      </c>
      <c r="L15" s="93" t="str">
        <f>IF(ライフイベント表!K23="","",ライフイベント表!K23)</f>
        <v/>
      </c>
      <c r="M15" s="93" t="str">
        <f>IF(ライフイベント表!L23="","",ライフイベント表!L23)</f>
        <v/>
      </c>
      <c r="N15" s="93" t="str">
        <f>IF(ライフイベント表!M23="","",ライフイベント表!M23)</f>
        <v/>
      </c>
      <c r="O15" s="93" t="str">
        <f>IF(ライフイベント表!N23="","",ライフイベント表!N23)</f>
        <v/>
      </c>
      <c r="P15" s="93" t="str">
        <f>IF(ライフイベント表!O23="","",ライフイベント表!O23)</f>
        <v/>
      </c>
      <c r="Q15" s="93" t="str">
        <f>IF(ライフイベント表!P23="","",ライフイベント表!P23)</f>
        <v/>
      </c>
      <c r="R15" s="93" t="str">
        <f>IF(ライフイベント表!Q23="","",ライフイベント表!Q23)</f>
        <v/>
      </c>
      <c r="S15" s="93" t="str">
        <f>IF(ライフイベント表!R23="","",ライフイベント表!R23)</f>
        <v/>
      </c>
      <c r="T15" s="93" t="str">
        <f>IF(ライフイベント表!S23="","",ライフイベント表!S23)</f>
        <v/>
      </c>
      <c r="U15" s="93" t="str">
        <f>IF(ライフイベント表!T23="","",ライフイベント表!T23)</f>
        <v/>
      </c>
      <c r="V15" s="93" t="str">
        <f>IF(ライフイベント表!U23="","",ライフイベント表!U23)</f>
        <v/>
      </c>
      <c r="W15" s="93" t="str">
        <f>IF(ライフイベント表!V23="","",ライフイベント表!V23)</f>
        <v/>
      </c>
      <c r="X15" s="93" t="str">
        <f>IF(ライフイベント表!W23="","",ライフイベント表!W23)</f>
        <v/>
      </c>
      <c r="Y15" s="93" t="str">
        <f>IF(ライフイベント表!X23="","",ライフイベント表!X23)</f>
        <v/>
      </c>
      <c r="Z15" s="93" t="str">
        <f>IF(ライフイベント表!Y23="","",ライフイベント表!Y23)</f>
        <v/>
      </c>
      <c r="AA15" s="93" t="str">
        <f>IF(ライフイベント表!Z23="","",ライフイベント表!Z23)</f>
        <v/>
      </c>
      <c r="AB15" s="93" t="str">
        <f>IF(ライフイベント表!AA23="","",ライフイベント表!AA23)</f>
        <v/>
      </c>
      <c r="AC15" s="93" t="str">
        <f>IF(ライフイベント表!AB23="","",ライフイベント表!AB23)</f>
        <v/>
      </c>
      <c r="AD15" s="93" t="str">
        <f>IF(ライフイベント表!AC23="","",ライフイベント表!AC23)</f>
        <v/>
      </c>
      <c r="AE15" s="93" t="str">
        <f>IF(ライフイベント表!AD23="","",ライフイベント表!AD23)</f>
        <v/>
      </c>
      <c r="AF15" s="93" t="str">
        <f>IF(ライフイベント表!AE23="","",ライフイベント表!AE23)</f>
        <v/>
      </c>
      <c r="AG15" s="93" t="str">
        <f>IF(ライフイベント表!AF23="","",ライフイベント表!AF23)</f>
        <v/>
      </c>
      <c r="AH15" s="93" t="str">
        <f>IF(ライフイベント表!AG23="","",ライフイベント表!AG23)</f>
        <v/>
      </c>
      <c r="AI15" s="93" t="str">
        <f>IF(ライフイベント表!AH23="","",ライフイベント表!AH23)</f>
        <v/>
      </c>
      <c r="AJ15" s="93" t="str">
        <f>IF(ライフイベント表!AI23="","",ライフイベント表!AI23)</f>
        <v/>
      </c>
      <c r="AK15" s="93" t="str">
        <f>IF(ライフイベント表!AJ23="","",ライフイベント表!AJ23)</f>
        <v/>
      </c>
      <c r="AL15" s="93" t="str">
        <f>IF(ライフイベント表!AK23="","",ライフイベント表!AK23)</f>
        <v/>
      </c>
      <c r="AM15" s="93" t="str">
        <f>IF(ライフイベント表!AL23="","",ライフイベント表!AL23)</f>
        <v/>
      </c>
      <c r="AN15" s="93" t="str">
        <f>IF(ライフイベント表!AM23="","",ライフイベント表!AM23)</f>
        <v/>
      </c>
      <c r="AO15" s="93" t="str">
        <f>IF(ライフイベント表!AN23="","",ライフイベント表!AN23)</f>
        <v/>
      </c>
      <c r="AP15" s="93" t="str">
        <f>IF(ライフイベント表!AO23="","",ライフイベント表!AO23)</f>
        <v/>
      </c>
      <c r="AQ15" s="93" t="str">
        <f>IF(ライフイベント表!AP23="","",ライフイベント表!AP23)</f>
        <v/>
      </c>
      <c r="AR15" s="93" t="str">
        <f>IF(ライフイベント表!AQ23="","",ライフイベント表!AQ23)</f>
        <v/>
      </c>
      <c r="AS15" s="93" t="str">
        <f>IF(ライフイベント表!AR23="","",ライフイベント表!AR23)</f>
        <v/>
      </c>
      <c r="AT15" s="93" t="str">
        <f>IF(ライフイベント表!AS23="","",ライフイベント表!AS23)</f>
        <v/>
      </c>
      <c r="AU15" s="93" t="str">
        <f>IF(ライフイベント表!AT23="","",ライフイベント表!AT23)</f>
        <v/>
      </c>
      <c r="AV15" s="93" t="str">
        <f>IF(ライフイベント表!AU23="","",ライフイベント表!AU23)</f>
        <v/>
      </c>
      <c r="AW15" s="93" t="str">
        <f>IF(ライフイベント表!AV23="","",ライフイベント表!AV23)</f>
        <v/>
      </c>
      <c r="AX15" s="93" t="str">
        <f>IF(ライフイベント表!AW23="","",ライフイベント表!AW23)</f>
        <v/>
      </c>
      <c r="AY15" s="93" t="str">
        <f>IF(ライフイベント表!AX23="","",ライフイベント表!AX23)</f>
        <v/>
      </c>
      <c r="AZ15" s="93" t="str">
        <f>IF(ライフイベント表!AY23="","",ライフイベント表!AY23)</f>
        <v/>
      </c>
      <c r="BA15" s="93" t="str">
        <f>IF(ライフイベント表!AZ23="","",ライフイベント表!AZ23)</f>
        <v/>
      </c>
      <c r="BB15" s="93" t="str">
        <f>IF(ライフイベント表!BA23="","",ライフイベント表!BA23)</f>
        <v/>
      </c>
      <c r="BC15" s="93" t="str">
        <f>IF(ライフイベント表!BB23="","",ライフイベント表!BB23)</f>
        <v/>
      </c>
      <c r="BD15" s="93" t="str">
        <f>IF(ライフイベント表!BC23="","",ライフイベント表!BC23)</f>
        <v/>
      </c>
      <c r="BE15" s="93" t="str">
        <f>IF(ライフイベント表!BD23="","",ライフイベント表!BD23)</f>
        <v/>
      </c>
      <c r="BF15" s="93" t="str">
        <f>IF(ライフイベント表!BE23="","",ライフイベント表!BE23)</f>
        <v/>
      </c>
      <c r="BG15" s="93" t="str">
        <f>IF(ライフイベント表!BF23="","",ライフイベント表!BF23)</f>
        <v/>
      </c>
      <c r="BH15" s="93" t="str">
        <f>IF(ライフイベント表!BG23="","",ライフイベント表!BG23)</f>
        <v/>
      </c>
      <c r="BI15" s="93" t="str">
        <f>IF(ライフイベント表!BH23="","",ライフイベント表!BH23)</f>
        <v/>
      </c>
      <c r="BJ15" s="93" t="str">
        <f>IF(ライフイベント表!BI23="","",ライフイベント表!BI23)</f>
        <v/>
      </c>
      <c r="BK15" s="93" t="str">
        <f>IF(ライフイベント表!BJ23="","",ライフイベント表!BJ23)</f>
        <v/>
      </c>
      <c r="BL15" s="93" t="str">
        <f>IF(ライフイベント表!BK23="","",ライフイベント表!BK23)</f>
        <v/>
      </c>
      <c r="BM15" s="93" t="str">
        <f>IF(ライフイベント表!BL23="","",ライフイベント表!BL23)</f>
        <v/>
      </c>
      <c r="BN15" s="93" t="str">
        <f>IF(ライフイベント表!BM23="","",ライフイベント表!BM23)</f>
        <v/>
      </c>
      <c r="BO15" s="93" t="str">
        <f>IF(ライフイベント表!BN23="","",ライフイベント表!BN23)</f>
        <v/>
      </c>
      <c r="BP15" s="93" t="str">
        <f>IF(ライフイベント表!BO23="","",ライフイベント表!BO23)</f>
        <v/>
      </c>
      <c r="BQ15" s="93" t="str">
        <f>IF(ライフイベント表!BP23="","",ライフイベント表!BP23)</f>
        <v/>
      </c>
      <c r="BR15" s="93" t="str">
        <f>IF(ライフイベント表!BQ23="","",ライフイベント表!BQ23)</f>
        <v/>
      </c>
      <c r="BS15" s="93" t="str">
        <f>IF(ライフイベント表!BR23="","",ライフイベント表!BR23)</f>
        <v/>
      </c>
      <c r="BT15" s="93" t="str">
        <f>IF(ライフイベント表!BS23="","",ライフイベント表!BS23)</f>
        <v/>
      </c>
      <c r="BU15" s="93" t="str">
        <f>IF(ライフイベント表!BT23="","",ライフイベント表!BT23)</f>
        <v/>
      </c>
      <c r="BV15" s="93" t="str">
        <f>IF(ライフイベント表!BU23="","",ライフイベント表!BU23)</f>
        <v/>
      </c>
      <c r="BW15" s="93" t="str">
        <f>IF(ライフイベント表!BV23="","",ライフイベント表!BV23)</f>
        <v/>
      </c>
      <c r="BX15" s="93" t="str">
        <f>IF(ライフイベント表!BW23="","",ライフイベント表!BW23)</f>
        <v/>
      </c>
      <c r="BY15" s="93" t="str">
        <f>IF(ライフイベント表!BX23="","",ライフイベント表!BX23)</f>
        <v/>
      </c>
      <c r="BZ15" s="93" t="str">
        <f>IF(ライフイベント表!BY23="","",ライフイベント表!BY23)</f>
        <v/>
      </c>
      <c r="CA15" s="93" t="str">
        <f>IF(ライフイベント表!BZ23="","",ライフイベント表!BZ23)</f>
        <v/>
      </c>
      <c r="CB15" s="93" t="str">
        <f>IF(ライフイベント表!CA23="","",ライフイベント表!CA23)</f>
        <v/>
      </c>
      <c r="CC15" s="93" t="str">
        <f>IF(ライフイベント表!CB23="","",ライフイベント表!CB23)</f>
        <v/>
      </c>
      <c r="CD15" s="93" t="str">
        <f>IF(ライフイベント表!CC23="","",ライフイベント表!CC23)</f>
        <v/>
      </c>
      <c r="CE15" s="93" t="str">
        <f>IF(ライフイベント表!CD23="","",ライフイベント表!CD23)</f>
        <v/>
      </c>
      <c r="CF15" s="93" t="str">
        <f>IF(ライフイベント表!CE23="","",ライフイベント表!CE23)</f>
        <v/>
      </c>
      <c r="CG15" s="93" t="str">
        <f>IF(ライフイベント表!CF23="","",ライフイベント表!CF23)</f>
        <v/>
      </c>
      <c r="CH15" s="93" t="str">
        <f>IF(ライフイベント表!CG23="","",ライフイベント表!CG23)</f>
        <v/>
      </c>
      <c r="CI15" s="93" t="str">
        <f>IF(ライフイベント表!CH23="","",ライフイベント表!CH23)</f>
        <v/>
      </c>
      <c r="CJ15" s="93" t="str">
        <f>IF(ライフイベント表!CI23="","",ライフイベント表!CI23)</f>
        <v/>
      </c>
      <c r="CK15" s="93" t="str">
        <f>IF(ライフイベント表!CJ23="","",ライフイベント表!CJ23)</f>
        <v/>
      </c>
      <c r="CL15" s="93" t="str">
        <f>IF(ライフイベント表!CK23="","",ライフイベント表!CK23)</f>
        <v/>
      </c>
      <c r="CM15" s="93" t="str">
        <f>IF(ライフイベント表!CL23="","",ライフイベント表!CL23)</f>
        <v/>
      </c>
      <c r="CN15" s="93" t="str">
        <f>IF(ライフイベント表!CM23="","",ライフイベント表!CM23)</f>
        <v/>
      </c>
      <c r="CO15" s="93" t="str">
        <f>IF(ライフイベント表!CN23="","",ライフイベント表!CN23)</f>
        <v/>
      </c>
      <c r="CP15" s="93" t="str">
        <f>IF(ライフイベント表!CO23="","",ライフイベント表!CO23)</f>
        <v/>
      </c>
      <c r="CQ15" s="93" t="str">
        <f>IF(ライフイベント表!CP23="","",ライフイベント表!CP23)</f>
        <v/>
      </c>
      <c r="CR15" s="93" t="str">
        <f>IF(ライフイベント表!CQ23="","",ライフイベント表!CQ23)</f>
        <v/>
      </c>
      <c r="CS15" s="93" t="str">
        <f>IF(ライフイベント表!CR23="","",ライフイベント表!CR23)</f>
        <v/>
      </c>
      <c r="CT15" s="93" t="str">
        <f>IF(ライフイベント表!CS23="","",ライフイベント表!CS23)</f>
        <v/>
      </c>
      <c r="CU15" s="93" t="str">
        <f>IF(ライフイベント表!CT23="","",ライフイベント表!CT23)</f>
        <v/>
      </c>
      <c r="CV15" s="93" t="str">
        <f>IF(ライフイベント表!CU23="","",ライフイベント表!CU23)</f>
        <v/>
      </c>
      <c r="CW15" s="93" t="str">
        <f>IF(ライフイベント表!CV23="","",ライフイベント表!CV23)</f>
        <v/>
      </c>
      <c r="CX15" s="93" t="str">
        <f>IF(ライフイベント表!CW23="","",ライフイベント表!CW23)</f>
        <v/>
      </c>
      <c r="CY15" s="93" t="str">
        <f>IF(ライフイベント表!CX23="","",ライフイベント表!CX23)</f>
        <v/>
      </c>
      <c r="CZ15" s="93" t="str">
        <f>IF(ライフイベント表!CY23="","",ライフイベント表!CY23)</f>
        <v/>
      </c>
      <c r="DA15" s="93" t="str">
        <f>IF(ライフイベント表!CZ23="","",ライフイベント表!CZ23)</f>
        <v/>
      </c>
      <c r="DB15" s="93" t="str">
        <f>IF(ライフイベント表!DA23="","",ライフイベント表!DA23)</f>
        <v/>
      </c>
      <c r="DC15" s="93" t="str">
        <f>IF(ライフイベント表!DB23="","",ライフイベント表!DB23)</f>
        <v/>
      </c>
      <c r="DD15" s="93" t="str">
        <f>IF(ライフイベント表!DC23="","",ライフイベント表!DC23)</f>
        <v/>
      </c>
    </row>
    <row r="16" spans="2:108" ht="16" customHeight="1">
      <c r="B16" s="374"/>
      <c r="C16" s="453"/>
      <c r="D16" s="457"/>
      <c r="E16" s="450"/>
      <c r="F16" s="450"/>
      <c r="G16" s="451"/>
      <c r="H16" s="94" t="str">
        <f>IF(ライフイベント表!G27="","",ライフイベント表!G27)</f>
        <v/>
      </c>
      <c r="I16" s="94" t="str">
        <f>IF(ライフイベント表!H27="","",ライフイベント表!H27)</f>
        <v/>
      </c>
      <c r="J16" s="94" t="str">
        <f>IF(ライフイベント表!I27="","",ライフイベント表!I27)</f>
        <v/>
      </c>
      <c r="K16" s="94" t="str">
        <f>IF(ライフイベント表!J27="","",ライフイベント表!J27)</f>
        <v/>
      </c>
      <c r="L16" s="94" t="str">
        <f>IF(ライフイベント表!K27="","",ライフイベント表!K27)</f>
        <v/>
      </c>
      <c r="M16" s="94" t="str">
        <f>IF(ライフイベント表!L27="","",ライフイベント表!L27)</f>
        <v/>
      </c>
      <c r="N16" s="94" t="str">
        <f>IF(ライフイベント表!M27="","",ライフイベント表!M27)</f>
        <v/>
      </c>
      <c r="O16" s="94" t="str">
        <f>IF(ライフイベント表!N27="","",ライフイベント表!N27)</f>
        <v/>
      </c>
      <c r="P16" s="94" t="str">
        <f>IF(ライフイベント表!O27="","",ライフイベント表!O27)</f>
        <v/>
      </c>
      <c r="Q16" s="94" t="str">
        <f>IF(ライフイベント表!P27="","",ライフイベント表!P27)</f>
        <v/>
      </c>
      <c r="R16" s="94" t="str">
        <f>IF(ライフイベント表!Q27="","",ライフイベント表!Q27)</f>
        <v/>
      </c>
      <c r="S16" s="94" t="str">
        <f>IF(ライフイベント表!R27="","",ライフイベント表!R27)</f>
        <v/>
      </c>
      <c r="T16" s="94" t="str">
        <f>IF(ライフイベント表!S27="","",ライフイベント表!S27)</f>
        <v/>
      </c>
      <c r="U16" s="94" t="str">
        <f>IF(ライフイベント表!T27="","",ライフイベント表!T27)</f>
        <v/>
      </c>
      <c r="V16" s="94" t="str">
        <f>IF(ライフイベント表!U27="","",ライフイベント表!U27)</f>
        <v/>
      </c>
      <c r="W16" s="94" t="str">
        <f>IF(ライフイベント表!V27="","",ライフイベント表!V27)</f>
        <v/>
      </c>
      <c r="X16" s="94" t="str">
        <f>IF(ライフイベント表!W27="","",ライフイベント表!W27)</f>
        <v/>
      </c>
      <c r="Y16" s="94" t="str">
        <f>IF(ライフイベント表!X27="","",ライフイベント表!X27)</f>
        <v/>
      </c>
      <c r="Z16" s="94" t="str">
        <f>IF(ライフイベント表!Y27="","",ライフイベント表!Y27)</f>
        <v/>
      </c>
      <c r="AA16" s="94" t="str">
        <f>IF(ライフイベント表!Z27="","",ライフイベント表!Z27)</f>
        <v/>
      </c>
      <c r="AB16" s="94" t="str">
        <f>IF(ライフイベント表!AA27="","",ライフイベント表!AA27)</f>
        <v/>
      </c>
      <c r="AC16" s="94" t="str">
        <f>IF(ライフイベント表!AB27="","",ライフイベント表!AB27)</f>
        <v/>
      </c>
      <c r="AD16" s="94" t="str">
        <f>IF(ライフイベント表!AC27="","",ライフイベント表!AC27)</f>
        <v/>
      </c>
      <c r="AE16" s="94" t="str">
        <f>IF(ライフイベント表!AD27="","",ライフイベント表!AD27)</f>
        <v/>
      </c>
      <c r="AF16" s="94" t="str">
        <f>IF(ライフイベント表!AE27="","",ライフイベント表!AE27)</f>
        <v/>
      </c>
      <c r="AG16" s="94" t="str">
        <f>IF(ライフイベント表!AF27="","",ライフイベント表!AF27)</f>
        <v/>
      </c>
      <c r="AH16" s="94" t="str">
        <f>IF(ライフイベント表!AG27="","",ライフイベント表!AG27)</f>
        <v/>
      </c>
      <c r="AI16" s="94" t="str">
        <f>IF(ライフイベント表!AH27="","",ライフイベント表!AH27)</f>
        <v/>
      </c>
      <c r="AJ16" s="94" t="str">
        <f>IF(ライフイベント表!AI27="","",ライフイベント表!AI27)</f>
        <v/>
      </c>
      <c r="AK16" s="94" t="str">
        <f>IF(ライフイベント表!AJ27="","",ライフイベント表!AJ27)</f>
        <v/>
      </c>
      <c r="AL16" s="94" t="str">
        <f>IF(ライフイベント表!AK27="","",ライフイベント表!AK27)</f>
        <v/>
      </c>
      <c r="AM16" s="94" t="str">
        <f>IF(ライフイベント表!AL27="","",ライフイベント表!AL27)</f>
        <v/>
      </c>
      <c r="AN16" s="94" t="str">
        <f>IF(ライフイベント表!AM27="","",ライフイベント表!AM27)</f>
        <v/>
      </c>
      <c r="AO16" s="94" t="str">
        <f>IF(ライフイベント表!AN27="","",ライフイベント表!AN27)</f>
        <v/>
      </c>
      <c r="AP16" s="94" t="str">
        <f>IF(ライフイベント表!AO27="","",ライフイベント表!AO27)</f>
        <v/>
      </c>
      <c r="AQ16" s="94" t="str">
        <f>IF(ライフイベント表!AP27="","",ライフイベント表!AP27)</f>
        <v/>
      </c>
      <c r="AR16" s="94" t="str">
        <f>IF(ライフイベント表!AQ27="","",ライフイベント表!AQ27)</f>
        <v/>
      </c>
      <c r="AS16" s="94" t="str">
        <f>IF(ライフイベント表!AR27="","",ライフイベント表!AR27)</f>
        <v/>
      </c>
      <c r="AT16" s="94" t="str">
        <f>IF(ライフイベント表!AS27="","",ライフイベント表!AS27)</f>
        <v/>
      </c>
      <c r="AU16" s="94" t="str">
        <f>IF(ライフイベント表!AT27="","",ライフイベント表!AT27)</f>
        <v/>
      </c>
      <c r="AV16" s="94" t="str">
        <f>IF(ライフイベント表!AU27="","",ライフイベント表!AU27)</f>
        <v/>
      </c>
      <c r="AW16" s="94" t="str">
        <f>IF(ライフイベント表!AV27="","",ライフイベント表!AV27)</f>
        <v/>
      </c>
      <c r="AX16" s="94" t="str">
        <f>IF(ライフイベント表!AW27="","",ライフイベント表!AW27)</f>
        <v/>
      </c>
      <c r="AY16" s="94" t="str">
        <f>IF(ライフイベント表!AX27="","",ライフイベント表!AX27)</f>
        <v/>
      </c>
      <c r="AZ16" s="94" t="str">
        <f>IF(ライフイベント表!AY27="","",ライフイベント表!AY27)</f>
        <v/>
      </c>
      <c r="BA16" s="94" t="str">
        <f>IF(ライフイベント表!AZ27="","",ライフイベント表!AZ27)</f>
        <v/>
      </c>
      <c r="BB16" s="94" t="str">
        <f>IF(ライフイベント表!BA27="","",ライフイベント表!BA27)</f>
        <v/>
      </c>
      <c r="BC16" s="94" t="str">
        <f>IF(ライフイベント表!BB27="","",ライフイベント表!BB27)</f>
        <v/>
      </c>
      <c r="BD16" s="94" t="str">
        <f>IF(ライフイベント表!BC27="","",ライフイベント表!BC27)</f>
        <v/>
      </c>
      <c r="BE16" s="94" t="str">
        <f>IF(ライフイベント表!BD27="","",ライフイベント表!BD27)</f>
        <v/>
      </c>
      <c r="BF16" s="94" t="str">
        <f>IF(ライフイベント表!BE27="","",ライフイベント表!BE27)</f>
        <v/>
      </c>
      <c r="BG16" s="94" t="str">
        <f>IF(ライフイベント表!BF27="","",ライフイベント表!BF27)</f>
        <v/>
      </c>
      <c r="BH16" s="94" t="str">
        <f>IF(ライフイベント表!BG27="","",ライフイベント表!BG27)</f>
        <v/>
      </c>
      <c r="BI16" s="94" t="str">
        <f>IF(ライフイベント表!BH27="","",ライフイベント表!BH27)</f>
        <v/>
      </c>
      <c r="BJ16" s="94" t="str">
        <f>IF(ライフイベント表!BI27="","",ライフイベント表!BI27)</f>
        <v/>
      </c>
      <c r="BK16" s="94" t="str">
        <f>IF(ライフイベント表!BJ27="","",ライフイベント表!BJ27)</f>
        <v/>
      </c>
      <c r="BL16" s="94" t="str">
        <f>IF(ライフイベント表!BK27="","",ライフイベント表!BK27)</f>
        <v/>
      </c>
      <c r="BM16" s="94" t="str">
        <f>IF(ライフイベント表!BL27="","",ライフイベント表!BL27)</f>
        <v/>
      </c>
      <c r="BN16" s="94" t="str">
        <f>IF(ライフイベント表!BM27="","",ライフイベント表!BM27)</f>
        <v/>
      </c>
      <c r="BO16" s="94" t="str">
        <f>IF(ライフイベント表!BN27="","",ライフイベント表!BN27)</f>
        <v/>
      </c>
      <c r="BP16" s="94" t="str">
        <f>IF(ライフイベント表!BO27="","",ライフイベント表!BO27)</f>
        <v/>
      </c>
      <c r="BQ16" s="94" t="str">
        <f>IF(ライフイベント表!BP27="","",ライフイベント表!BP27)</f>
        <v/>
      </c>
      <c r="BR16" s="94" t="str">
        <f>IF(ライフイベント表!BQ27="","",ライフイベント表!BQ27)</f>
        <v/>
      </c>
      <c r="BS16" s="94" t="str">
        <f>IF(ライフイベント表!BR27="","",ライフイベント表!BR27)</f>
        <v/>
      </c>
      <c r="BT16" s="94" t="str">
        <f>IF(ライフイベント表!BS27="","",ライフイベント表!BS27)</f>
        <v/>
      </c>
      <c r="BU16" s="94" t="str">
        <f>IF(ライフイベント表!BT27="","",ライフイベント表!BT27)</f>
        <v/>
      </c>
      <c r="BV16" s="94" t="str">
        <f>IF(ライフイベント表!BU27="","",ライフイベント表!BU27)</f>
        <v/>
      </c>
      <c r="BW16" s="94" t="str">
        <f>IF(ライフイベント表!BV27="","",ライフイベント表!BV27)</f>
        <v/>
      </c>
      <c r="BX16" s="94" t="str">
        <f>IF(ライフイベント表!BW27="","",ライフイベント表!BW27)</f>
        <v/>
      </c>
      <c r="BY16" s="94" t="str">
        <f>IF(ライフイベント表!BX27="","",ライフイベント表!BX27)</f>
        <v/>
      </c>
      <c r="BZ16" s="94" t="str">
        <f>IF(ライフイベント表!BY27="","",ライフイベント表!BY27)</f>
        <v/>
      </c>
      <c r="CA16" s="94" t="str">
        <f>IF(ライフイベント表!BZ27="","",ライフイベント表!BZ27)</f>
        <v/>
      </c>
      <c r="CB16" s="94" t="str">
        <f>IF(ライフイベント表!CA27="","",ライフイベント表!CA27)</f>
        <v/>
      </c>
      <c r="CC16" s="94" t="str">
        <f>IF(ライフイベント表!CB27="","",ライフイベント表!CB27)</f>
        <v/>
      </c>
      <c r="CD16" s="94" t="str">
        <f>IF(ライフイベント表!CC27="","",ライフイベント表!CC27)</f>
        <v/>
      </c>
      <c r="CE16" s="94" t="str">
        <f>IF(ライフイベント表!CD27="","",ライフイベント表!CD27)</f>
        <v/>
      </c>
      <c r="CF16" s="94" t="str">
        <f>IF(ライフイベント表!CE27="","",ライフイベント表!CE27)</f>
        <v/>
      </c>
      <c r="CG16" s="94" t="str">
        <f>IF(ライフイベント表!CF27="","",ライフイベント表!CF27)</f>
        <v/>
      </c>
      <c r="CH16" s="94" t="str">
        <f>IF(ライフイベント表!CG27="","",ライフイベント表!CG27)</f>
        <v/>
      </c>
      <c r="CI16" s="94" t="str">
        <f>IF(ライフイベント表!CH27="","",ライフイベント表!CH27)</f>
        <v/>
      </c>
      <c r="CJ16" s="94" t="str">
        <f>IF(ライフイベント表!CI27="","",ライフイベント表!CI27)</f>
        <v/>
      </c>
      <c r="CK16" s="94" t="str">
        <f>IF(ライフイベント表!CJ27="","",ライフイベント表!CJ27)</f>
        <v/>
      </c>
      <c r="CL16" s="94" t="str">
        <f>IF(ライフイベント表!CK27="","",ライフイベント表!CK27)</f>
        <v/>
      </c>
      <c r="CM16" s="94" t="str">
        <f>IF(ライフイベント表!CL27="","",ライフイベント表!CL27)</f>
        <v/>
      </c>
      <c r="CN16" s="94" t="str">
        <f>IF(ライフイベント表!CM27="","",ライフイベント表!CM27)</f>
        <v/>
      </c>
      <c r="CO16" s="94" t="str">
        <f>IF(ライフイベント表!CN27="","",ライフイベント表!CN27)</f>
        <v/>
      </c>
      <c r="CP16" s="94" t="str">
        <f>IF(ライフイベント表!CO27="","",ライフイベント表!CO27)</f>
        <v/>
      </c>
      <c r="CQ16" s="94" t="str">
        <f>IF(ライフイベント表!CP27="","",ライフイベント表!CP27)</f>
        <v/>
      </c>
      <c r="CR16" s="94" t="str">
        <f>IF(ライフイベント表!CQ27="","",ライフイベント表!CQ27)</f>
        <v/>
      </c>
      <c r="CS16" s="94" t="str">
        <f>IF(ライフイベント表!CR27="","",ライフイベント表!CR27)</f>
        <v/>
      </c>
      <c r="CT16" s="94" t="str">
        <f>IF(ライフイベント表!CS27="","",ライフイベント表!CS27)</f>
        <v/>
      </c>
      <c r="CU16" s="94" t="str">
        <f>IF(ライフイベント表!CT27="","",ライフイベント表!CT27)</f>
        <v/>
      </c>
      <c r="CV16" s="94" t="str">
        <f>IF(ライフイベント表!CU27="","",ライフイベント表!CU27)</f>
        <v/>
      </c>
      <c r="CW16" s="94" t="str">
        <f>IF(ライフイベント表!CV27="","",ライフイベント表!CV27)</f>
        <v/>
      </c>
      <c r="CX16" s="94" t="str">
        <f>IF(ライフイベント表!CW27="","",ライフイベント表!CW27)</f>
        <v/>
      </c>
      <c r="CY16" s="94" t="str">
        <f>IF(ライフイベント表!CX27="","",ライフイベント表!CX27)</f>
        <v/>
      </c>
      <c r="CZ16" s="94" t="str">
        <f>IF(ライフイベント表!CY27="","",ライフイベント表!CY27)</f>
        <v/>
      </c>
      <c r="DA16" s="94" t="str">
        <f>IF(ライフイベント表!CZ27="","",ライフイベント表!CZ27)</f>
        <v/>
      </c>
      <c r="DB16" s="94" t="str">
        <f>IF(ライフイベント表!DA27="","",ライフイベント表!DA27)</f>
        <v/>
      </c>
      <c r="DC16" s="94" t="str">
        <f>IF(ライフイベント表!DB27="","",ライフイベント表!DB27)</f>
        <v/>
      </c>
      <c r="DD16" s="94" t="str">
        <f>IF(ライフイベント表!DC27="","",ライフイベント表!DC27)</f>
        <v/>
      </c>
    </row>
    <row r="17" spans="2:108" ht="25.5" customHeight="1" thickBot="1">
      <c r="B17" s="90"/>
      <c r="C17" s="454"/>
      <c r="D17" s="447" t="s">
        <v>68</v>
      </c>
      <c r="E17" s="448"/>
      <c r="F17" s="448"/>
      <c r="G17" s="449"/>
      <c r="H17" s="95">
        <f>ライフイベント表!G29</f>
        <v>500</v>
      </c>
      <c r="I17" s="95">
        <f>ライフイベント表!H29</f>
        <v>0</v>
      </c>
      <c r="J17" s="95">
        <f>ライフイベント表!I29</f>
        <v>200</v>
      </c>
      <c r="K17" s="95">
        <f>ライフイベント表!J29</f>
        <v>0</v>
      </c>
      <c r="L17" s="95">
        <f>ライフイベント表!K29</f>
        <v>0</v>
      </c>
      <c r="M17" s="95">
        <f>ライフイベント表!L29</f>
        <v>0</v>
      </c>
      <c r="N17" s="95">
        <f>ライフイベント表!M29</f>
        <v>0</v>
      </c>
      <c r="O17" s="95">
        <f>ライフイベント表!N29</f>
        <v>0</v>
      </c>
      <c r="P17" s="95">
        <f>ライフイベント表!O29</f>
        <v>0</v>
      </c>
      <c r="Q17" s="95">
        <f>ライフイベント表!P29</f>
        <v>0</v>
      </c>
      <c r="R17" s="95">
        <f>ライフイベント表!Q29</f>
        <v>0</v>
      </c>
      <c r="S17" s="95">
        <f>ライフイベント表!R29</f>
        <v>0</v>
      </c>
      <c r="T17" s="95">
        <f>ライフイベント表!S29</f>
        <v>200</v>
      </c>
      <c r="U17" s="95">
        <f>ライフイベント表!T29</f>
        <v>0</v>
      </c>
      <c r="V17" s="95">
        <f>ライフイベント表!U29</f>
        <v>0</v>
      </c>
      <c r="W17" s="95">
        <f>ライフイベント表!V29</f>
        <v>0</v>
      </c>
      <c r="X17" s="95">
        <f>ライフイベント表!W29</f>
        <v>0</v>
      </c>
      <c r="Y17" s="95">
        <f>ライフイベント表!X29</f>
        <v>0</v>
      </c>
      <c r="Z17" s="95">
        <f>ライフイベント表!Y29</f>
        <v>0</v>
      </c>
      <c r="AA17" s="95">
        <f>ライフイベント表!Z29</f>
        <v>0</v>
      </c>
      <c r="AB17" s="95">
        <f>ライフイベント表!AA29</f>
        <v>0</v>
      </c>
      <c r="AC17" s="95">
        <f>ライフイベント表!AB29</f>
        <v>0</v>
      </c>
      <c r="AD17" s="95">
        <f>ライフイベント表!AC29</f>
        <v>0</v>
      </c>
      <c r="AE17" s="95">
        <f>ライフイベント表!AD29</f>
        <v>0</v>
      </c>
      <c r="AF17" s="95">
        <f>ライフイベント表!AE29</f>
        <v>0</v>
      </c>
      <c r="AG17" s="95">
        <f>ライフイベント表!AF29</f>
        <v>0</v>
      </c>
      <c r="AH17" s="95">
        <f>ライフイベント表!AG29</f>
        <v>200</v>
      </c>
      <c r="AI17" s="95">
        <f>ライフイベント表!AH29</f>
        <v>0</v>
      </c>
      <c r="AJ17" s="95">
        <f>ライフイベント表!AI29</f>
        <v>0</v>
      </c>
      <c r="AK17" s="95">
        <f>ライフイベント表!AJ29</f>
        <v>0</v>
      </c>
      <c r="AL17" s="95">
        <f>ライフイベント表!AK29</f>
        <v>0</v>
      </c>
      <c r="AM17" s="95">
        <f>ライフイベント表!AL29</f>
        <v>0</v>
      </c>
      <c r="AN17" s="95">
        <f>ライフイベント表!AM29</f>
        <v>0</v>
      </c>
      <c r="AO17" s="95">
        <f>ライフイベント表!AN29</f>
        <v>100</v>
      </c>
      <c r="AP17" s="95">
        <f>ライフイベント表!AO29</f>
        <v>0</v>
      </c>
      <c r="AQ17" s="95">
        <f>ライフイベント表!AP29</f>
        <v>0</v>
      </c>
      <c r="AR17" s="95">
        <f>ライフイベント表!AQ29</f>
        <v>0</v>
      </c>
      <c r="AS17" s="95">
        <f>ライフイベント表!AR29</f>
        <v>0</v>
      </c>
      <c r="AT17" s="95">
        <f>ライフイベント表!AS29</f>
        <v>0</v>
      </c>
      <c r="AU17" s="95">
        <f>ライフイベント表!AT29</f>
        <v>0</v>
      </c>
      <c r="AV17" s="95">
        <f>ライフイベント表!AU29</f>
        <v>200</v>
      </c>
      <c r="AW17" s="95">
        <f>ライフイベント表!AV29</f>
        <v>0</v>
      </c>
      <c r="AX17" s="95">
        <f>ライフイベント表!AW29</f>
        <v>0</v>
      </c>
      <c r="AY17" s="95">
        <f>ライフイベント表!AX29</f>
        <v>0</v>
      </c>
      <c r="AZ17" s="95">
        <f>ライフイベント表!AY29</f>
        <v>0</v>
      </c>
      <c r="BA17" s="95">
        <f>ライフイベント表!AZ29</f>
        <v>0</v>
      </c>
      <c r="BB17" s="95">
        <f>ライフイベント表!BA29</f>
        <v>0</v>
      </c>
      <c r="BC17" s="95">
        <f>ライフイベント表!BB29</f>
        <v>0</v>
      </c>
      <c r="BD17" s="95">
        <f>ライフイベント表!BC29</f>
        <v>0</v>
      </c>
      <c r="BE17" s="95">
        <f>ライフイベント表!BD29</f>
        <v>0</v>
      </c>
      <c r="BF17" s="95">
        <f>ライフイベント表!BE29</f>
        <v>0</v>
      </c>
      <c r="BG17" s="95">
        <f>ライフイベント表!BF29</f>
        <v>0</v>
      </c>
      <c r="BH17" s="95">
        <f>ライフイベント表!BG29</f>
        <v>0</v>
      </c>
      <c r="BI17" s="95">
        <f>ライフイベント表!BH29</f>
        <v>0</v>
      </c>
      <c r="BJ17" s="95">
        <f>ライフイベント表!BI29</f>
        <v>0</v>
      </c>
      <c r="BK17" s="95">
        <f>ライフイベント表!BJ29</f>
        <v>0</v>
      </c>
      <c r="BL17" s="95">
        <f>ライフイベント表!BK29</f>
        <v>0</v>
      </c>
      <c r="BM17" s="95">
        <f>ライフイベント表!BL29</f>
        <v>0</v>
      </c>
      <c r="BN17" s="95">
        <f>ライフイベント表!BM29</f>
        <v>0</v>
      </c>
      <c r="BO17" s="95">
        <f>ライフイベント表!BN29</f>
        <v>0</v>
      </c>
      <c r="BP17" s="95">
        <f>ライフイベント表!BO29</f>
        <v>0</v>
      </c>
      <c r="BQ17" s="95">
        <f>ライフイベント表!BP29</f>
        <v>0</v>
      </c>
      <c r="BR17" s="95">
        <f>ライフイベント表!BQ29</f>
        <v>0</v>
      </c>
      <c r="BS17" s="95">
        <f>ライフイベント表!BR29</f>
        <v>0</v>
      </c>
      <c r="BT17" s="95">
        <f>ライフイベント表!BS29</f>
        <v>0</v>
      </c>
      <c r="BU17" s="95">
        <f>ライフイベント表!BT29</f>
        <v>0</v>
      </c>
      <c r="BV17" s="95">
        <f>ライフイベント表!BU29</f>
        <v>0</v>
      </c>
      <c r="BW17" s="95">
        <f>ライフイベント表!BV29</f>
        <v>0</v>
      </c>
      <c r="BX17" s="95">
        <f>ライフイベント表!BW29</f>
        <v>0</v>
      </c>
      <c r="BY17" s="95">
        <f>ライフイベント表!BX29</f>
        <v>0</v>
      </c>
      <c r="BZ17" s="95">
        <f>ライフイベント表!BY29</f>
        <v>0</v>
      </c>
      <c r="CA17" s="95">
        <f>ライフイベント表!BZ29</f>
        <v>0</v>
      </c>
      <c r="CB17" s="95">
        <f>ライフイベント表!CA29</f>
        <v>0</v>
      </c>
      <c r="CC17" s="95">
        <f>ライフイベント表!CB29</f>
        <v>0</v>
      </c>
      <c r="CD17" s="95">
        <f>ライフイベント表!CC29</f>
        <v>0</v>
      </c>
      <c r="CE17" s="95">
        <f>ライフイベント表!CD29</f>
        <v>0</v>
      </c>
      <c r="CF17" s="95">
        <f>ライフイベント表!CE29</f>
        <v>0</v>
      </c>
      <c r="CG17" s="95">
        <f>ライフイベント表!CF29</f>
        <v>0</v>
      </c>
      <c r="CH17" s="95">
        <f>ライフイベント表!CG29</f>
        <v>0</v>
      </c>
      <c r="CI17" s="95">
        <f>ライフイベント表!CH29</f>
        <v>0</v>
      </c>
      <c r="CJ17" s="95">
        <f>ライフイベント表!CI29</f>
        <v>0</v>
      </c>
      <c r="CK17" s="95">
        <f>ライフイベント表!CJ29</f>
        <v>0</v>
      </c>
      <c r="CL17" s="95">
        <f>ライフイベント表!CK29</f>
        <v>0</v>
      </c>
      <c r="CM17" s="95">
        <f>ライフイベント表!CL29</f>
        <v>0</v>
      </c>
      <c r="CN17" s="95">
        <f>ライフイベント表!CM29</f>
        <v>0</v>
      </c>
      <c r="CO17" s="95">
        <f>ライフイベント表!CN29</f>
        <v>0</v>
      </c>
      <c r="CP17" s="95">
        <f>ライフイベント表!CO29</f>
        <v>0</v>
      </c>
      <c r="CQ17" s="95">
        <f>ライフイベント表!CP29</f>
        <v>0</v>
      </c>
      <c r="CR17" s="95">
        <f>ライフイベント表!CQ29</f>
        <v>0</v>
      </c>
      <c r="CS17" s="95">
        <f>ライフイベント表!CR29</f>
        <v>0</v>
      </c>
      <c r="CT17" s="95">
        <f>ライフイベント表!CS29</f>
        <v>0</v>
      </c>
      <c r="CU17" s="95">
        <f>ライフイベント表!CT29</f>
        <v>0</v>
      </c>
      <c r="CV17" s="95">
        <f>ライフイベント表!CU29</f>
        <v>0</v>
      </c>
      <c r="CW17" s="95">
        <f>ライフイベント表!CV29</f>
        <v>0</v>
      </c>
      <c r="CX17" s="95">
        <f>ライフイベント表!CW29</f>
        <v>0</v>
      </c>
      <c r="CY17" s="95">
        <f>ライフイベント表!CX29</f>
        <v>0</v>
      </c>
      <c r="CZ17" s="95">
        <f>ライフイベント表!CY29</f>
        <v>0</v>
      </c>
      <c r="DA17" s="95">
        <f>ライフイベント表!CZ29</f>
        <v>0</v>
      </c>
      <c r="DB17" s="95">
        <f>ライフイベント表!DA29</f>
        <v>0</v>
      </c>
      <c r="DC17" s="95">
        <f>ライフイベント表!DB29</f>
        <v>0</v>
      </c>
      <c r="DD17" s="95">
        <f>ライフイベント表!DC29</f>
        <v>0</v>
      </c>
    </row>
    <row r="18" spans="2:108" ht="24" customHeight="1" thickTop="1">
      <c r="B18" s="373" t="s">
        <v>16</v>
      </c>
      <c r="C18" s="408" t="s">
        <v>240</v>
      </c>
      <c r="D18" s="458" t="s">
        <v>239</v>
      </c>
      <c r="E18" s="459"/>
      <c r="F18" s="412" t="s">
        <v>383</v>
      </c>
      <c r="G18" s="387"/>
      <c r="H18" s="7">
        <f>IF(H5="","",IF(AND(NOT(あなたの給与所得!$F$24=""),H5&lt;=あなたの給与所得!$G$26),あなたの給与所得!$F$24/10000,IF(H5&lt;=あなたの給与所得!$J$11,あなたの給与所得!$N$11/10000,IF(H5&lt;=あなたの給与所得!$J$12,あなたの給与所得!$N$12/10000,IF(H5&lt;=あなたの給与所得!$J$13,あなたの給与所得!$N$13/10000,IF(H5&gt;あなたの給与所得!$J$14,"",あなたの給与所得!$N$14/10000))))))</f>
        <v>480</v>
      </c>
      <c r="I18" s="7">
        <f>IF(I5="","",IF(AND(NOT(あなたの給与所得!$F$24=""),I5&lt;=あなたの給与所得!$G$26),あなたの給与所得!$F$24/10000,IF(I5&lt;=あなたの給与所得!$J$11,あなたの給与所得!$N$11/10000,IF(I5&lt;=あなたの給与所得!$J$12,あなたの給与所得!$N$12/10000,IF(I5&lt;=あなたの給与所得!$J$13,あなたの給与所得!$N$13/10000,IF(I5&gt;あなたの給与所得!$J$14,"",あなたの給与所得!$N$14/10000))))))</f>
        <v>480</v>
      </c>
      <c r="J18" s="7">
        <f>IF(J5="","",IF(AND(NOT(あなたの給与所得!$F$24=""),J5&lt;=あなたの給与所得!$G$26),あなたの給与所得!$F$24/10000,IF(J5&lt;=あなたの給与所得!$J$11,あなたの給与所得!$N$11/10000,IF(J5&lt;=あなたの給与所得!$J$12,あなたの給与所得!$N$12/10000,IF(J5&lt;=あなたの給与所得!$J$13,あなたの給与所得!$N$13/10000,IF(J5&gt;あなたの給与所得!$J$14,"",あなたの給与所得!$N$14/10000))))))</f>
        <v>480</v>
      </c>
      <c r="K18" s="7">
        <f>IF(K5="","",IF(AND(NOT(あなたの給与所得!$F$24=""),K5&lt;=あなたの給与所得!$G$26),あなたの給与所得!$F$24/10000,IF(K5&lt;=あなたの給与所得!$J$11,あなたの給与所得!$N$11/10000,IF(K5&lt;=あなたの給与所得!$J$12,あなたの給与所得!$N$12/10000,IF(K5&lt;=あなたの給与所得!$J$13,あなたの給与所得!$N$13/10000,IF(K5&gt;あなたの給与所得!$J$14,"",あなたの給与所得!$N$14/10000))))))</f>
        <v>480</v>
      </c>
      <c r="L18" s="7">
        <f>IF(L5="","",IF(AND(NOT(あなたの給与所得!$F$24=""),L5&lt;=あなたの給与所得!$G$26),あなたの給与所得!$F$24/10000,IF(L5&lt;=あなたの給与所得!$J$11,あなたの給与所得!$N$11/10000,IF(L5&lt;=あなたの給与所得!$J$12,あなたの給与所得!$N$12/10000,IF(L5&lt;=あなたの給与所得!$J$13,あなたの給与所得!$N$13/10000,IF(L5&gt;あなたの給与所得!$J$14,"",あなたの給与所得!$N$14/10000))))))</f>
        <v>480</v>
      </c>
      <c r="M18" s="7">
        <f>IF(M5="","",IF(AND(NOT(あなたの給与所得!$F$24=""),M5&lt;=あなたの給与所得!$G$26),あなたの給与所得!$F$24/10000,IF(M5&lt;=あなたの給与所得!$J$11,あなたの給与所得!$N$11/10000,IF(M5&lt;=あなたの給与所得!$J$12,あなたの給与所得!$N$12/10000,IF(M5&lt;=あなたの給与所得!$J$13,あなたの給与所得!$N$13/10000,IF(M5&gt;あなたの給与所得!$J$14,"",あなたの給与所得!$N$14/10000))))))</f>
        <v>480</v>
      </c>
      <c r="N18" s="7">
        <f>IF(N5="","",IF(AND(NOT(あなたの給与所得!$F$24=""),N5&lt;=あなたの給与所得!$G$26),あなたの給与所得!$F$24/10000,IF(N5&lt;=あなたの給与所得!$J$11,あなたの給与所得!$N$11/10000,IF(N5&lt;=あなたの給与所得!$J$12,あなたの給与所得!$N$12/10000,IF(N5&lt;=あなたの給与所得!$J$13,あなたの給与所得!$N$13/10000,IF(N5&gt;あなたの給与所得!$J$14,"",あなたの給与所得!$N$14/10000))))))</f>
        <v>480</v>
      </c>
      <c r="O18" s="7">
        <f>IF(O5="","",IF(AND(NOT(あなたの給与所得!$F$24=""),O5&lt;=あなたの給与所得!$G$26),あなたの給与所得!$F$24/10000,IF(O5&lt;=あなたの給与所得!$J$11,あなたの給与所得!$N$11/10000,IF(O5&lt;=あなたの給与所得!$J$12,あなたの給与所得!$N$12/10000,IF(O5&lt;=あなたの給与所得!$J$13,あなたの給与所得!$N$13/10000,IF(O5&gt;あなたの給与所得!$J$14,"",あなたの給与所得!$N$14/10000))))))</f>
        <v>480</v>
      </c>
      <c r="P18" s="7">
        <f>IF(P5="","",IF(AND(NOT(あなたの給与所得!$F$24=""),P5&lt;=あなたの給与所得!$G$26),あなたの給与所得!$F$24/10000,IF(P5&lt;=あなたの給与所得!$J$11,あなたの給与所得!$N$11/10000,IF(P5&lt;=あなたの給与所得!$J$12,あなたの給与所得!$N$12/10000,IF(P5&lt;=あなたの給与所得!$J$13,あなたの給与所得!$N$13/10000,IF(P5&gt;あなたの給与所得!$J$14,"",あなたの給与所得!$N$14/10000))))))</f>
        <v>560</v>
      </c>
      <c r="Q18" s="7">
        <f>IF(Q5="","",IF(AND(NOT(あなたの給与所得!$F$24=""),Q5&lt;=あなたの給与所得!$G$26),あなたの給与所得!$F$24/10000,IF(Q5&lt;=あなたの給与所得!$J$11,あなたの給与所得!$N$11/10000,IF(Q5&lt;=あなたの給与所得!$J$12,あなたの給与所得!$N$12/10000,IF(Q5&lt;=あなたの給与所得!$J$13,あなたの給与所得!$N$13/10000,IF(Q5&gt;あなたの給与所得!$J$14,"",あなたの給与所得!$N$14/10000))))))</f>
        <v>560</v>
      </c>
      <c r="R18" s="7">
        <f>IF(R5="","",IF(AND(NOT(あなたの給与所得!$F$24=""),R5&lt;=あなたの給与所得!$G$26),あなたの給与所得!$F$24/10000,IF(R5&lt;=あなたの給与所得!$J$11,あなたの給与所得!$N$11/10000,IF(R5&lt;=あなたの給与所得!$J$12,あなたの給与所得!$N$12/10000,IF(R5&lt;=あなたの給与所得!$J$13,あなたの給与所得!$N$13/10000,IF(R5&gt;あなたの給与所得!$J$14,"",あなたの給与所得!$N$14/10000))))))</f>
        <v>560</v>
      </c>
      <c r="S18" s="7">
        <f>IF(S5="","",IF(AND(NOT(あなたの給与所得!$F$24=""),S5&lt;=あなたの給与所得!$G$26),あなたの給与所得!$F$24/10000,IF(S5&lt;=あなたの給与所得!$J$11,あなたの給与所得!$N$11/10000,IF(S5&lt;=あなたの給与所得!$J$12,あなたの給与所得!$N$12/10000,IF(S5&lt;=あなたの給与所得!$J$13,あなたの給与所得!$N$13/10000,IF(S5&gt;あなたの給与所得!$J$14,"",あなたの給与所得!$N$14/10000))))))</f>
        <v>560</v>
      </c>
      <c r="T18" s="7">
        <f>IF(T5="","",IF(AND(NOT(あなたの給与所得!$F$24=""),T5&lt;=あなたの給与所得!$G$26),あなたの給与所得!$F$24/10000,IF(T5&lt;=あなたの給与所得!$J$11,あなたの給与所得!$N$11/10000,IF(T5&lt;=あなたの給与所得!$J$12,あなたの給与所得!$N$12/10000,IF(T5&lt;=あなたの給与所得!$J$13,あなたの給与所得!$N$13/10000,IF(T5&gt;あなたの給与所得!$J$14,"",あなたの給与所得!$N$14/10000))))))</f>
        <v>560</v>
      </c>
      <c r="U18" s="7">
        <f>IF(U5="","",IF(AND(NOT(あなたの給与所得!$F$24=""),U5&lt;=あなたの給与所得!$G$26),あなたの給与所得!$F$24/10000,IF(U5&lt;=あなたの給与所得!$J$11,あなたの給与所得!$N$11/10000,IF(U5&lt;=あなたの給与所得!$J$12,あなたの給与所得!$N$12/10000,IF(U5&lt;=あなたの給与所得!$J$13,あなたの給与所得!$N$13/10000,IF(U5&gt;あなたの給与所得!$J$14,"",あなたの給与所得!$N$14/10000))))))</f>
        <v>560</v>
      </c>
      <c r="V18" s="7">
        <f>IF(V5="","",IF(AND(NOT(あなたの給与所得!$F$24=""),V5&lt;=あなたの給与所得!$G$26),あなたの給与所得!$F$24/10000,IF(V5&lt;=あなたの給与所得!$J$11,あなたの給与所得!$N$11/10000,IF(V5&lt;=あなたの給与所得!$J$12,あなたの給与所得!$N$12/10000,IF(V5&lt;=あなたの給与所得!$J$13,あなたの給与所得!$N$13/10000,IF(V5&gt;あなたの給与所得!$J$14,"",あなたの給与所得!$N$14/10000))))))</f>
        <v>560</v>
      </c>
      <c r="W18" s="7">
        <f>IF(W5="","",IF(AND(NOT(あなたの給与所得!$F$24=""),W5&lt;=あなたの給与所得!$G$26),あなたの給与所得!$F$24/10000,IF(W5&lt;=あなたの給与所得!$J$11,あなたの給与所得!$N$11/10000,IF(W5&lt;=あなたの給与所得!$J$12,あなたの給与所得!$N$12/10000,IF(W5&lt;=あなたの給与所得!$J$13,あなたの給与所得!$N$13/10000,IF(W5&gt;あなたの給与所得!$J$14,"",あなたの給与所得!$N$14/10000))))))</f>
        <v>560</v>
      </c>
      <c r="X18" s="7">
        <f>IF(X5="","",IF(AND(NOT(あなたの給与所得!$F$24=""),X5&lt;=あなたの給与所得!$G$26),あなたの給与所得!$F$24/10000,IF(X5&lt;=あなたの給与所得!$J$11,あなたの給与所得!$N$11/10000,IF(X5&lt;=あなたの給与所得!$J$12,あなたの給与所得!$N$12/10000,IF(X5&lt;=あなたの給与所得!$J$13,あなたの給与所得!$N$13/10000,IF(X5&gt;あなたの給与所得!$J$14,"",あなたの給与所得!$N$14/10000))))))</f>
        <v>560</v>
      </c>
      <c r="Y18" s="7">
        <f>IF(Y5="","",IF(AND(NOT(あなたの給与所得!$F$24=""),Y5&lt;=あなたの給与所得!$G$26),あなたの給与所得!$F$24/10000,IF(Y5&lt;=あなたの給与所得!$J$11,あなたの給与所得!$N$11/10000,IF(Y5&lt;=あなたの給与所得!$J$12,あなたの給与所得!$N$12/10000,IF(Y5&lt;=あなたの給与所得!$J$13,あなたの給与所得!$N$13/10000,IF(Y5&gt;あなたの給与所得!$J$14,"",あなたの給与所得!$N$14/10000))))))</f>
        <v>560</v>
      </c>
      <c r="Z18" s="7">
        <f>IF(Z5="","",IF(AND(NOT(あなたの給与所得!$F$24=""),Z5&lt;=あなたの給与所得!$G$26),あなたの給与所得!$F$24/10000,IF(Z5&lt;=あなたの給与所得!$J$11,あなたの給与所得!$N$11/10000,IF(Z5&lt;=あなたの給与所得!$J$12,あなたの給与所得!$N$12/10000,IF(Z5&lt;=あなたの給与所得!$J$13,あなたの給与所得!$N$13/10000,IF(Z5&gt;あなたの給与所得!$J$14,"",あなたの給与所得!$N$14/10000))))))</f>
        <v>640</v>
      </c>
      <c r="AA18" s="7">
        <f>IF(AA5="","",IF(AND(NOT(あなたの給与所得!$F$24=""),AA5&lt;=あなたの給与所得!$G$26),あなたの給与所得!$F$24/10000,IF(AA5&lt;=あなたの給与所得!$J$11,あなたの給与所得!$N$11/10000,IF(AA5&lt;=あなたの給与所得!$J$12,あなたの給与所得!$N$12/10000,IF(AA5&lt;=あなたの給与所得!$J$13,あなたの給与所得!$N$13/10000,IF(AA5&gt;あなたの給与所得!$J$14,"",あなたの給与所得!$N$14/10000))))))</f>
        <v>640</v>
      </c>
      <c r="AB18" s="7">
        <f>IF(AB5="","",IF(AND(NOT(あなたの給与所得!$F$24=""),AB5&lt;=あなたの給与所得!$G$26),あなたの給与所得!$F$24/10000,IF(AB5&lt;=あなたの給与所得!$J$11,あなたの給与所得!$N$11/10000,IF(AB5&lt;=あなたの給与所得!$J$12,あなたの給与所得!$N$12/10000,IF(AB5&lt;=あなたの給与所得!$J$13,あなたの給与所得!$N$13/10000,IF(AB5&gt;あなたの給与所得!$J$14,"",あなたの給与所得!$N$14/10000))))))</f>
        <v>640</v>
      </c>
      <c r="AC18" s="7">
        <f>IF(AC5="","",IF(AND(NOT(あなたの給与所得!$F$24=""),AC5&lt;=あなたの給与所得!$G$26),あなたの給与所得!$F$24/10000,IF(AC5&lt;=あなたの給与所得!$J$11,あなたの給与所得!$N$11/10000,IF(AC5&lt;=あなたの給与所得!$J$12,あなたの給与所得!$N$12/10000,IF(AC5&lt;=あなたの給与所得!$J$13,あなたの給与所得!$N$13/10000,IF(AC5&gt;あなたの給与所得!$J$14,"",あなたの給与所得!$N$14/10000))))))</f>
        <v>640</v>
      </c>
      <c r="AD18" s="7">
        <f>IF(AD5="","",IF(AND(NOT(あなたの給与所得!$F$24=""),AD5&lt;=あなたの給与所得!$G$26),あなたの給与所得!$F$24/10000,IF(AD5&lt;=あなたの給与所得!$J$11,あなたの給与所得!$N$11/10000,IF(AD5&lt;=あなたの給与所得!$J$12,あなたの給与所得!$N$12/10000,IF(AD5&lt;=あなたの給与所得!$J$13,あなたの給与所得!$N$13/10000,IF(AD5&gt;あなたの給与所得!$J$14,"",あなたの給与所得!$N$14/10000))))))</f>
        <v>640</v>
      </c>
      <c r="AE18" s="7">
        <f>IF(AE5="","",IF(AND(NOT(あなたの給与所得!$F$24=""),AE5&lt;=あなたの給与所得!$G$26),あなたの給与所得!$F$24/10000,IF(AE5&lt;=あなたの給与所得!$J$11,あなたの給与所得!$N$11/10000,IF(AE5&lt;=あなたの給与所得!$J$12,あなたの給与所得!$N$12/10000,IF(AE5&lt;=あなたの給与所得!$J$13,あなたの給与所得!$N$13/10000,IF(AE5&gt;あなたの給与所得!$J$14,"",あなたの給与所得!$N$14/10000))))))</f>
        <v>640</v>
      </c>
      <c r="AF18" s="7">
        <f>IF(AF5="","",IF(AND(NOT(あなたの給与所得!$F$24=""),AF5&lt;=あなたの給与所得!$G$26),あなたの給与所得!$F$24/10000,IF(AF5&lt;=あなたの給与所得!$J$11,あなたの給与所得!$N$11/10000,IF(AF5&lt;=あなたの給与所得!$J$12,あなたの給与所得!$N$12/10000,IF(AF5&lt;=あなたの給与所得!$J$13,あなたの給与所得!$N$13/10000,IF(AF5&gt;あなたの給与所得!$J$14,"",あなたの給与所得!$N$14/10000))))))</f>
        <v>640</v>
      </c>
      <c r="AG18" s="7">
        <f>IF(AG5="","",IF(AND(NOT(あなたの給与所得!$F$24=""),AG5&lt;=あなたの給与所得!$G$26),あなたの給与所得!$F$24/10000,IF(AG5&lt;=あなたの給与所得!$J$11,あなたの給与所得!$N$11/10000,IF(AG5&lt;=あなたの給与所得!$J$12,あなたの給与所得!$N$12/10000,IF(AG5&lt;=あなたの給与所得!$J$13,あなたの給与所得!$N$13/10000,IF(AG5&gt;あなたの給与所得!$J$14,"",あなたの給与所得!$N$14/10000))))))</f>
        <v>640</v>
      </c>
      <c r="AH18" s="7">
        <f>IF(AH5="","",IF(AND(NOT(あなたの給与所得!$F$24=""),AH5&lt;=あなたの給与所得!$G$26),あなたの給与所得!$F$24/10000,IF(AH5&lt;=あなたの給与所得!$J$11,あなたの給与所得!$N$11/10000,IF(AH5&lt;=あなたの給与所得!$J$12,あなたの給与所得!$N$12/10000,IF(AH5&lt;=あなたの給与所得!$J$13,あなたの給与所得!$N$13/10000,IF(AH5&gt;あなたの給与所得!$J$14,"",あなたの給与所得!$N$14/10000))))))</f>
        <v>640</v>
      </c>
      <c r="AI18" s="7">
        <f>IF(AI5="","",IF(AND(NOT(あなたの給与所得!$F$24=""),AI5&lt;=あなたの給与所得!$G$26),あなたの給与所得!$F$24/10000,IF(AI5&lt;=あなたの給与所得!$J$11,あなたの給与所得!$N$11/10000,IF(AI5&lt;=あなたの給与所得!$J$12,あなたの給与所得!$N$12/10000,IF(AI5&lt;=あなたの給与所得!$J$13,あなたの給与所得!$N$13/10000,IF(AI5&gt;あなたの給与所得!$J$14,"",あなたの給与所得!$N$14/10000))))))</f>
        <v>320</v>
      </c>
      <c r="AJ18" s="7">
        <f>IF(AJ5="","",IF(AND(NOT(あなたの給与所得!$F$24=""),AJ5&lt;=あなたの給与所得!$G$26),あなたの給与所得!$F$24/10000,IF(AJ5&lt;=あなたの給与所得!$J$11,あなたの給与所得!$N$11/10000,IF(AJ5&lt;=あなたの給与所得!$J$12,あなたの給与所得!$N$12/10000,IF(AJ5&lt;=あなたの給与所得!$J$13,あなたの給与所得!$N$13/10000,IF(AJ5&gt;あなたの給与所得!$J$14,"",あなたの給与所得!$N$14/10000))))))</f>
        <v>320</v>
      </c>
      <c r="AK18" s="7">
        <f>IF(AK5="","",IF(AND(NOT(あなたの給与所得!$F$24=""),AK5&lt;=あなたの給与所得!$G$26),あなたの給与所得!$F$24/10000,IF(AK5&lt;=あなたの給与所得!$J$11,あなたの給与所得!$N$11/10000,IF(AK5&lt;=あなたの給与所得!$J$12,あなたの給与所得!$N$12/10000,IF(AK5&lt;=あなたの給与所得!$J$13,あなたの給与所得!$N$13/10000,IF(AK5&gt;あなたの給与所得!$J$14,"",あなたの給与所得!$N$14/10000))))))</f>
        <v>320</v>
      </c>
      <c r="AL18" s="7">
        <f>IF(AL5="","",IF(AND(NOT(あなたの給与所得!$F$24=""),AL5&lt;=あなたの給与所得!$G$26),あなたの給与所得!$F$24/10000,IF(AL5&lt;=あなたの給与所得!$J$11,あなたの給与所得!$N$11/10000,IF(AL5&lt;=あなたの給与所得!$J$12,あなたの給与所得!$N$12/10000,IF(AL5&lt;=あなたの給与所得!$J$13,あなたの給与所得!$N$13/10000,IF(AL5&gt;あなたの給与所得!$J$14,"",あなたの給与所得!$N$14/10000))))))</f>
        <v>320</v>
      </c>
      <c r="AM18" s="7">
        <f>IF(AM5="","",IF(AND(NOT(あなたの給与所得!$F$24=""),AM5&lt;=あなたの給与所得!$G$26),あなたの給与所得!$F$24/10000,IF(AM5&lt;=あなたの給与所得!$J$11,あなたの給与所得!$N$11/10000,IF(AM5&lt;=あなたの給与所得!$J$12,あなたの給与所得!$N$12/10000,IF(AM5&lt;=あなたの給与所得!$J$13,あなたの給与所得!$N$13/10000,IF(AM5&gt;あなたの給与所得!$J$14,"",あなたの給与所得!$N$14/10000))))))</f>
        <v>320</v>
      </c>
      <c r="AN18" s="7" t="str">
        <f>IF(AN5="","",IF(AND(NOT(あなたの給与所得!$F$24=""),AN5&lt;=あなたの給与所得!$G$26),あなたの給与所得!$F$24/10000,IF(AN5&lt;=あなたの給与所得!$J$11,あなたの給与所得!$N$11/10000,IF(AN5&lt;=あなたの給与所得!$J$12,あなたの給与所得!$N$12/10000,IF(AN5&lt;=あなたの給与所得!$J$13,あなたの給与所得!$N$13/10000,IF(AN5&gt;あなたの給与所得!$J$14,"",あなたの給与所得!$N$14/10000))))))</f>
        <v/>
      </c>
      <c r="AO18" s="7" t="str">
        <f>IF(AO5="","",IF(AND(NOT(あなたの給与所得!$F$24=""),AO5&lt;=あなたの給与所得!$G$26),あなたの給与所得!$F$24/10000,IF(AO5&lt;=あなたの給与所得!$J$11,あなたの給与所得!$N$11/10000,IF(AO5&lt;=あなたの給与所得!$J$12,あなたの給与所得!$N$12/10000,IF(AO5&lt;=あなたの給与所得!$J$13,あなたの給与所得!$N$13/10000,IF(AO5&gt;あなたの給与所得!$J$14,"",あなたの給与所得!$N$14/10000))))))</f>
        <v/>
      </c>
      <c r="AP18" s="7" t="str">
        <f>IF(AP5="","",IF(AND(NOT(あなたの給与所得!$F$24=""),AP5&lt;=あなたの給与所得!$G$26),あなたの給与所得!$F$24/10000,IF(AP5&lt;=あなたの給与所得!$J$11,あなたの給与所得!$N$11/10000,IF(AP5&lt;=あなたの給与所得!$J$12,あなたの給与所得!$N$12/10000,IF(AP5&lt;=あなたの給与所得!$J$13,あなたの給与所得!$N$13/10000,IF(AP5&gt;あなたの給与所得!$J$14,"",あなたの給与所得!$N$14/10000))))))</f>
        <v/>
      </c>
      <c r="AQ18" s="7" t="str">
        <f>IF(AQ5="","",IF(AND(NOT(あなたの給与所得!$F$24=""),AQ5&lt;=あなたの給与所得!$G$26),あなたの給与所得!$F$24/10000,IF(AQ5&lt;=あなたの給与所得!$J$11,あなたの給与所得!$N$11/10000,IF(AQ5&lt;=あなたの給与所得!$J$12,あなたの給与所得!$N$12/10000,IF(AQ5&lt;=あなたの給与所得!$J$13,あなたの給与所得!$N$13/10000,IF(AQ5&gt;あなたの給与所得!$J$14,"",あなたの給与所得!$N$14/10000))))))</f>
        <v/>
      </c>
      <c r="AR18" s="7" t="str">
        <f>IF(AR5="","",IF(AND(NOT(あなたの給与所得!$F$24=""),AR5&lt;=あなたの給与所得!$G$26),あなたの給与所得!$F$24/10000,IF(AR5&lt;=あなたの給与所得!$J$11,あなたの給与所得!$N$11/10000,IF(AR5&lt;=あなたの給与所得!$J$12,あなたの給与所得!$N$12/10000,IF(AR5&lt;=あなたの給与所得!$J$13,あなたの給与所得!$N$13/10000,IF(AR5&gt;あなたの給与所得!$J$14,"",あなたの給与所得!$N$14/10000))))))</f>
        <v/>
      </c>
      <c r="AS18" s="7" t="str">
        <f>IF(AS5="","",IF(AND(NOT(あなたの給与所得!$F$24=""),AS5&lt;=あなたの給与所得!$G$26),あなたの給与所得!$F$24/10000,IF(AS5&lt;=あなたの給与所得!$J$11,あなたの給与所得!$N$11/10000,IF(AS5&lt;=あなたの給与所得!$J$12,あなたの給与所得!$N$12/10000,IF(AS5&lt;=あなたの給与所得!$J$13,あなたの給与所得!$N$13/10000,IF(AS5&gt;あなたの給与所得!$J$14,"",あなたの給与所得!$N$14/10000))))))</f>
        <v/>
      </c>
      <c r="AT18" s="7" t="str">
        <f>IF(AT5="","",IF(AND(NOT(あなたの給与所得!$F$24=""),AT5&lt;=あなたの給与所得!$G$26),あなたの給与所得!$F$24/10000,IF(AT5&lt;=あなたの給与所得!$J$11,あなたの給与所得!$N$11/10000,IF(AT5&lt;=あなたの給与所得!$J$12,あなたの給与所得!$N$12/10000,IF(AT5&lt;=あなたの給与所得!$J$13,あなたの給与所得!$N$13/10000,IF(AT5&gt;あなたの給与所得!$J$14,"",あなたの給与所得!$N$14/10000))))))</f>
        <v/>
      </c>
      <c r="AU18" s="7" t="str">
        <f>IF(AU5="","",IF(AND(NOT(あなたの給与所得!$F$24=""),AU5&lt;=あなたの給与所得!$G$26),あなたの給与所得!$F$24/10000,IF(AU5&lt;=あなたの給与所得!$J$11,あなたの給与所得!$N$11/10000,IF(AU5&lt;=あなたの給与所得!$J$12,あなたの給与所得!$N$12/10000,IF(AU5&lt;=あなたの給与所得!$J$13,あなたの給与所得!$N$13/10000,IF(AU5&gt;あなたの給与所得!$J$14,"",あなたの給与所得!$N$14/10000))))))</f>
        <v/>
      </c>
      <c r="AV18" s="7" t="str">
        <f>IF(AV5="","",IF(AND(NOT(あなたの給与所得!$F$24=""),AV5&lt;=あなたの給与所得!$G$26),あなたの給与所得!$F$24/10000,IF(AV5&lt;=あなたの給与所得!$J$11,あなたの給与所得!$N$11/10000,IF(AV5&lt;=あなたの給与所得!$J$12,あなたの給与所得!$N$12/10000,IF(AV5&lt;=あなたの給与所得!$J$13,あなたの給与所得!$N$13/10000,IF(AV5&gt;あなたの給与所得!$J$14,"",あなたの給与所得!$N$14/10000))))))</f>
        <v/>
      </c>
      <c r="AW18" s="7" t="str">
        <f>IF(AW5="","",IF(AND(NOT(あなたの給与所得!$F$24=""),AW5&lt;=あなたの給与所得!$G$26),あなたの給与所得!$F$24/10000,IF(AW5&lt;=あなたの給与所得!$J$11,あなたの給与所得!$N$11/10000,IF(AW5&lt;=あなたの給与所得!$J$12,あなたの給与所得!$N$12/10000,IF(AW5&lt;=あなたの給与所得!$J$13,あなたの給与所得!$N$13/10000,IF(AW5&gt;あなたの給与所得!$J$14,"",あなたの給与所得!$N$14/10000))))))</f>
        <v/>
      </c>
      <c r="AX18" s="7" t="str">
        <f>IF(AX5="","",IF(AND(NOT(あなたの給与所得!$F$24=""),AX5&lt;=あなたの給与所得!$G$26),あなたの給与所得!$F$24/10000,IF(AX5&lt;=あなたの給与所得!$J$11,あなたの給与所得!$N$11/10000,IF(AX5&lt;=あなたの給与所得!$J$12,あなたの給与所得!$N$12/10000,IF(AX5&lt;=あなたの給与所得!$J$13,あなたの給与所得!$N$13/10000,IF(AX5&gt;あなたの給与所得!$J$14,"",あなたの給与所得!$N$14/10000))))))</f>
        <v/>
      </c>
      <c r="AY18" s="7" t="str">
        <f>IF(AY5="","",IF(AND(NOT(あなたの給与所得!$F$24=""),AY5&lt;=あなたの給与所得!$G$26),あなたの給与所得!$F$24/10000,IF(AY5&lt;=あなたの給与所得!$J$11,あなたの給与所得!$N$11/10000,IF(AY5&lt;=あなたの給与所得!$J$12,あなたの給与所得!$N$12/10000,IF(AY5&lt;=あなたの給与所得!$J$13,あなたの給与所得!$N$13/10000,IF(AY5&gt;あなたの給与所得!$J$14,"",あなたの給与所得!$N$14/10000))))))</f>
        <v/>
      </c>
      <c r="AZ18" s="7" t="str">
        <f>IF(AZ5="","",IF(AND(NOT(あなたの給与所得!$F$24=""),AZ5&lt;=あなたの給与所得!$G$26),あなたの給与所得!$F$24/10000,IF(AZ5&lt;=あなたの給与所得!$J$11,あなたの給与所得!$N$11/10000,IF(AZ5&lt;=あなたの給与所得!$J$12,あなたの給与所得!$N$12/10000,IF(AZ5&lt;=あなたの給与所得!$J$13,あなたの給与所得!$N$13/10000,IF(AZ5&gt;あなたの給与所得!$J$14,"",あなたの給与所得!$N$14/10000))))))</f>
        <v/>
      </c>
      <c r="BA18" s="7" t="str">
        <f>IF(BA5="","",IF(AND(NOT(あなたの給与所得!$F$24=""),BA5&lt;=あなたの給与所得!$G$26),あなたの給与所得!$F$24/10000,IF(BA5&lt;=あなたの給与所得!$J$11,あなたの給与所得!$N$11/10000,IF(BA5&lt;=あなたの給与所得!$J$12,あなたの給与所得!$N$12/10000,IF(BA5&lt;=あなたの給与所得!$J$13,あなたの給与所得!$N$13/10000,IF(BA5&gt;あなたの給与所得!$J$14,"",あなたの給与所得!$N$14/10000))))))</f>
        <v/>
      </c>
      <c r="BB18" s="7" t="str">
        <f>IF(BB5="","",IF(AND(NOT(あなたの給与所得!$F$24=""),BB5&lt;=あなたの給与所得!$G$26),あなたの給与所得!$F$24/10000,IF(BB5&lt;=あなたの給与所得!$J$11,あなたの給与所得!$N$11/10000,IF(BB5&lt;=あなたの給与所得!$J$12,あなたの給与所得!$N$12/10000,IF(BB5&lt;=あなたの給与所得!$J$13,あなたの給与所得!$N$13/10000,IF(BB5&gt;あなたの給与所得!$J$14,"",あなたの給与所得!$N$14/10000))))))</f>
        <v/>
      </c>
      <c r="BC18" s="7" t="str">
        <f>IF(BC5="","",IF(AND(NOT(あなたの給与所得!$F$24=""),BC5&lt;=あなたの給与所得!$G$26),あなたの給与所得!$F$24/10000,IF(BC5&lt;=あなたの給与所得!$J$11,あなたの給与所得!$N$11/10000,IF(BC5&lt;=あなたの給与所得!$J$12,あなたの給与所得!$N$12/10000,IF(BC5&lt;=あなたの給与所得!$J$13,あなたの給与所得!$N$13/10000,IF(BC5&gt;あなたの給与所得!$J$14,"",あなたの給与所得!$N$14/10000))))))</f>
        <v/>
      </c>
      <c r="BD18" s="7" t="str">
        <f>IF(BD5="","",IF(AND(NOT(あなたの給与所得!$F$24=""),BD5&lt;=あなたの給与所得!$G$26),あなたの給与所得!$F$24/10000,IF(BD5&lt;=あなたの給与所得!$J$11,あなたの給与所得!$N$11/10000,IF(BD5&lt;=あなたの給与所得!$J$12,あなたの給与所得!$N$12/10000,IF(BD5&lt;=あなたの給与所得!$J$13,あなたの給与所得!$N$13/10000,IF(BD5&gt;あなたの給与所得!$J$14,"",あなたの給与所得!$N$14/10000))))))</f>
        <v/>
      </c>
      <c r="BE18" s="7" t="str">
        <f>IF(BE5="","",IF(AND(NOT(あなたの給与所得!$F$24=""),BE5&lt;=あなたの給与所得!$G$26),あなたの給与所得!$F$24/10000,IF(BE5&lt;=あなたの給与所得!$J$11,あなたの給与所得!$N$11/10000,IF(BE5&lt;=あなたの給与所得!$J$12,あなたの給与所得!$N$12/10000,IF(BE5&lt;=あなたの給与所得!$J$13,あなたの給与所得!$N$13/10000,IF(BE5&gt;あなたの給与所得!$J$14,"",あなたの給与所得!$N$14/10000))))))</f>
        <v/>
      </c>
      <c r="BF18" s="7" t="str">
        <f>IF(BF5="","",IF(AND(NOT(あなたの給与所得!$F$24=""),BF5&lt;=あなたの給与所得!$G$26),あなたの給与所得!$F$24/10000,IF(BF5&lt;=あなたの給与所得!$J$11,あなたの給与所得!$N$11/10000,IF(BF5&lt;=あなたの給与所得!$J$12,あなたの給与所得!$N$12/10000,IF(BF5&lt;=あなたの給与所得!$J$13,あなたの給与所得!$N$13/10000,IF(BF5&gt;あなたの給与所得!$J$14,"",あなたの給与所得!$N$14/10000))))))</f>
        <v/>
      </c>
      <c r="BG18" s="7" t="str">
        <f>IF(BG5="","",IF(AND(NOT(あなたの給与所得!$F$24=""),BG5&lt;=あなたの給与所得!$G$26),あなたの給与所得!$F$24/10000,IF(BG5&lt;=あなたの給与所得!$J$11,あなたの給与所得!$N$11/10000,IF(BG5&lt;=あなたの給与所得!$J$12,あなたの給与所得!$N$12/10000,IF(BG5&lt;=あなたの給与所得!$J$13,あなたの給与所得!$N$13/10000,IF(BG5&gt;あなたの給与所得!$J$14,"",あなたの給与所得!$N$14/10000))))))</f>
        <v/>
      </c>
      <c r="BH18" s="7" t="str">
        <f>IF(BH5="","",IF(AND(NOT(あなたの給与所得!$F$24=""),BH5&lt;=あなたの給与所得!$G$26),あなたの給与所得!$F$24/10000,IF(BH5&lt;=あなたの給与所得!$J$11,あなたの給与所得!$N$11/10000,IF(BH5&lt;=あなたの給与所得!$J$12,あなたの給与所得!$N$12/10000,IF(BH5&lt;=あなたの給与所得!$J$13,あなたの給与所得!$N$13/10000,IF(BH5&gt;あなたの給与所得!$J$14,"",あなたの給与所得!$N$14/10000))))))</f>
        <v/>
      </c>
      <c r="BI18" s="7" t="str">
        <f>IF(BI5="","",IF(AND(NOT(あなたの給与所得!$F$24=""),BI5&lt;=あなたの給与所得!$G$26),あなたの給与所得!$F$24/10000,IF(BI5&lt;=あなたの給与所得!$J$11,あなたの給与所得!$N$11/10000,IF(BI5&lt;=あなたの給与所得!$J$12,あなたの給与所得!$N$12/10000,IF(BI5&lt;=あなたの給与所得!$J$13,あなたの給与所得!$N$13/10000,IF(BI5&gt;あなたの給与所得!$J$14,"",あなたの給与所得!$N$14/10000))))))</f>
        <v/>
      </c>
      <c r="BJ18" s="7" t="str">
        <f>IF(BJ5="","",IF(AND(NOT(あなたの給与所得!$F$24=""),BJ5&lt;=あなたの給与所得!$G$26),あなたの給与所得!$F$24/10000,IF(BJ5&lt;=あなたの給与所得!$J$11,あなたの給与所得!$N$11/10000,IF(BJ5&lt;=あなたの給与所得!$J$12,あなたの給与所得!$N$12/10000,IF(BJ5&lt;=あなたの給与所得!$J$13,あなたの給与所得!$N$13/10000,IF(BJ5&gt;あなたの給与所得!$J$14,"",あなたの給与所得!$N$14/10000))))))</f>
        <v/>
      </c>
      <c r="BK18" s="7" t="str">
        <f>IF(BK5="","",IF(AND(NOT(あなたの給与所得!$F$24=""),BK5&lt;=あなたの給与所得!$G$26),あなたの給与所得!$F$24/10000,IF(BK5&lt;=あなたの給与所得!$J$11,あなたの給与所得!$N$11/10000,IF(BK5&lt;=あなたの給与所得!$J$12,あなたの給与所得!$N$12/10000,IF(BK5&lt;=あなたの給与所得!$J$13,あなたの給与所得!$N$13/10000,IF(BK5&gt;あなたの給与所得!$J$14,"",あなたの給与所得!$N$14/10000))))))</f>
        <v/>
      </c>
      <c r="BL18" s="7" t="str">
        <f>IF(BL5="","",IF(AND(NOT(あなたの給与所得!$F$24=""),BL5&lt;=あなたの給与所得!$G$26),あなたの給与所得!$F$24/10000,IF(BL5&lt;=あなたの給与所得!$J$11,あなたの給与所得!$N$11/10000,IF(BL5&lt;=あなたの給与所得!$J$12,あなたの給与所得!$N$12/10000,IF(BL5&lt;=あなたの給与所得!$J$13,あなたの給与所得!$N$13/10000,IF(BL5&gt;あなたの給与所得!$J$14,"",あなたの給与所得!$N$14/10000))))))</f>
        <v/>
      </c>
      <c r="BM18" s="7" t="str">
        <f>IF(BM5="","",IF(AND(NOT(あなたの給与所得!$F$24=""),BM5&lt;=あなたの給与所得!$G$26),あなたの給与所得!$F$24/10000,IF(BM5&lt;=あなたの給与所得!$J$11,あなたの給与所得!$N$11/10000,IF(BM5&lt;=あなたの給与所得!$J$12,あなたの給与所得!$N$12/10000,IF(BM5&lt;=あなたの給与所得!$J$13,あなたの給与所得!$N$13/10000,IF(BM5&gt;あなたの給与所得!$J$14,"",あなたの給与所得!$N$14/10000))))))</f>
        <v/>
      </c>
      <c r="BN18" s="7" t="str">
        <f>IF(BN5="","",IF(AND(NOT(あなたの給与所得!$F$24=""),BN5&lt;=あなたの給与所得!$G$26),あなたの給与所得!$F$24/10000,IF(BN5&lt;=あなたの給与所得!$J$11,あなたの給与所得!$N$11/10000,IF(BN5&lt;=あなたの給与所得!$J$12,あなたの給与所得!$N$12/10000,IF(BN5&lt;=あなたの給与所得!$J$13,あなたの給与所得!$N$13/10000,IF(BN5&gt;あなたの給与所得!$J$14,"",あなたの給与所得!$N$14/10000))))))</f>
        <v/>
      </c>
      <c r="BO18" s="7" t="str">
        <f>IF(BO5="","",IF(AND(NOT(あなたの給与所得!$F$24=""),BO5&lt;=あなたの給与所得!$G$26),あなたの給与所得!$F$24/10000,IF(BO5&lt;=あなたの給与所得!$J$11,あなたの給与所得!$N$11/10000,IF(BO5&lt;=あなたの給与所得!$J$12,あなたの給与所得!$N$12/10000,IF(BO5&lt;=あなたの給与所得!$J$13,あなたの給与所得!$N$13/10000,IF(BO5&gt;あなたの給与所得!$J$14,"",あなたの給与所得!$N$14/10000))))))</f>
        <v/>
      </c>
      <c r="BP18" s="7" t="str">
        <f>IF(BP5="","",IF(AND(NOT(あなたの給与所得!$F$24=""),BP5&lt;=あなたの給与所得!$G$26),あなたの給与所得!$F$24/10000,IF(BP5&lt;=あなたの給与所得!$J$11,あなたの給与所得!$N$11/10000,IF(BP5&lt;=あなたの給与所得!$J$12,あなたの給与所得!$N$12/10000,IF(BP5&lt;=あなたの給与所得!$J$13,あなたの給与所得!$N$13/10000,IF(BP5&gt;あなたの給与所得!$J$14,"",あなたの給与所得!$N$14/10000))))))</f>
        <v/>
      </c>
      <c r="BQ18" s="7" t="str">
        <f>IF(BQ5="","",IF(AND(NOT(あなたの給与所得!$F$24=""),BQ5&lt;=あなたの給与所得!$G$26),あなたの給与所得!$F$24/10000,IF(BQ5&lt;=あなたの給与所得!$J$11,あなたの給与所得!$N$11/10000,IF(BQ5&lt;=あなたの給与所得!$J$12,あなたの給与所得!$N$12/10000,IF(BQ5&lt;=あなたの給与所得!$J$13,あなたの給与所得!$N$13/10000,IF(BQ5&gt;あなたの給与所得!$J$14,"",あなたの給与所得!$N$14/10000))))))</f>
        <v/>
      </c>
      <c r="BR18" s="7" t="str">
        <f>IF(BR5="","",IF(AND(NOT(あなたの給与所得!$F$24=""),BR5&lt;=あなたの給与所得!$G$26),あなたの給与所得!$F$24/10000,IF(BR5&lt;=あなたの給与所得!$J$11,あなたの給与所得!$N$11/10000,IF(BR5&lt;=あなたの給与所得!$J$12,あなたの給与所得!$N$12/10000,IF(BR5&lt;=あなたの給与所得!$J$13,あなたの給与所得!$N$13/10000,IF(BR5&gt;あなたの給与所得!$J$14,"",あなたの給与所得!$N$14/10000))))))</f>
        <v/>
      </c>
      <c r="BS18" s="7" t="str">
        <f>IF(BS5="","",IF(AND(NOT(あなたの給与所得!$F$24=""),BS5&lt;=あなたの給与所得!$G$26),あなたの給与所得!$F$24/10000,IF(BS5&lt;=あなたの給与所得!$J$11,あなたの給与所得!$N$11/10000,IF(BS5&lt;=あなたの給与所得!$J$12,あなたの給与所得!$N$12/10000,IF(BS5&lt;=あなたの給与所得!$J$13,あなたの給与所得!$N$13/10000,IF(BS5&gt;あなたの給与所得!$J$14,"",あなたの給与所得!$N$14/10000))))))</f>
        <v/>
      </c>
      <c r="BT18" s="7" t="str">
        <f>IF(BT5="","",IF(AND(NOT(あなたの給与所得!$F$24=""),BT5&lt;=あなたの給与所得!$G$26),あなたの給与所得!$F$24/10000,IF(BT5&lt;=あなたの給与所得!$J$11,あなたの給与所得!$N$11/10000,IF(BT5&lt;=あなたの給与所得!$J$12,あなたの給与所得!$N$12/10000,IF(BT5&lt;=あなたの給与所得!$J$13,あなたの給与所得!$N$13/10000,IF(BT5&gt;あなたの給与所得!$J$14,"",あなたの給与所得!$N$14/10000))))))</f>
        <v/>
      </c>
      <c r="BU18" s="7" t="str">
        <f>IF(BU5="","",IF(AND(NOT(あなたの給与所得!$F$24=""),BU5&lt;=あなたの給与所得!$G$26),あなたの給与所得!$F$24/10000,IF(BU5&lt;=あなたの給与所得!$J$11,あなたの給与所得!$N$11/10000,IF(BU5&lt;=あなたの給与所得!$J$12,あなたの給与所得!$N$12/10000,IF(BU5&lt;=あなたの給与所得!$J$13,あなたの給与所得!$N$13/10000,IF(BU5&gt;あなたの給与所得!$J$14,"",あなたの給与所得!$N$14/10000))))))</f>
        <v/>
      </c>
      <c r="BV18" s="7" t="str">
        <f>IF(BV5="","",IF(AND(NOT(あなたの給与所得!$F$24=""),BV5&lt;=あなたの給与所得!$G$26),あなたの給与所得!$F$24/10000,IF(BV5&lt;=あなたの給与所得!$J$11,あなたの給与所得!$N$11/10000,IF(BV5&lt;=あなたの給与所得!$J$12,あなたの給与所得!$N$12/10000,IF(BV5&lt;=あなたの給与所得!$J$13,あなたの給与所得!$N$13/10000,IF(BV5&gt;あなたの給与所得!$J$14,"",あなたの給与所得!$N$14/10000))))))</f>
        <v/>
      </c>
      <c r="BW18" s="7" t="str">
        <f>IF(BW5="","",IF(AND(NOT(あなたの給与所得!$F$24=""),BW5&lt;=あなたの給与所得!$G$26),あなたの給与所得!$F$24/10000,IF(BW5&lt;=あなたの給与所得!$J$11,あなたの給与所得!$N$11/10000,IF(BW5&lt;=あなたの給与所得!$J$12,あなたの給与所得!$N$12/10000,IF(BW5&lt;=あなたの給与所得!$J$13,あなたの給与所得!$N$13/10000,IF(BW5&gt;あなたの給与所得!$J$14,"",あなたの給与所得!$N$14/10000))))))</f>
        <v/>
      </c>
      <c r="BX18" s="7" t="str">
        <f>IF(BX5="","",IF(AND(NOT(あなたの給与所得!$F$24=""),BX5&lt;=あなたの給与所得!$G$26),あなたの給与所得!$F$24/10000,IF(BX5&lt;=あなたの給与所得!$J$11,あなたの給与所得!$N$11/10000,IF(BX5&lt;=あなたの給与所得!$J$12,あなたの給与所得!$N$12/10000,IF(BX5&lt;=あなたの給与所得!$J$13,あなたの給与所得!$N$13/10000,IF(BX5&gt;あなたの給与所得!$J$14,"",あなたの給与所得!$N$14/10000))))))</f>
        <v/>
      </c>
      <c r="BY18" s="7" t="str">
        <f>IF(BY5="","",IF(AND(NOT(あなたの給与所得!$F$24=""),BY5&lt;=あなたの給与所得!$G$26),あなたの給与所得!$F$24/10000,IF(BY5&lt;=あなたの給与所得!$J$11,あなたの給与所得!$N$11/10000,IF(BY5&lt;=あなたの給与所得!$J$12,あなたの給与所得!$N$12/10000,IF(BY5&lt;=あなたの給与所得!$J$13,あなたの給与所得!$N$13/10000,IF(BY5&gt;あなたの給与所得!$J$14,"",あなたの給与所得!$N$14/10000))))))</f>
        <v/>
      </c>
      <c r="BZ18" s="7" t="str">
        <f>IF(BZ5="","",IF(AND(NOT(あなたの給与所得!$F$24=""),BZ5&lt;=あなたの給与所得!$G$26),あなたの給与所得!$F$24/10000,IF(BZ5&lt;=あなたの給与所得!$J$11,あなたの給与所得!$N$11/10000,IF(BZ5&lt;=あなたの給与所得!$J$12,あなたの給与所得!$N$12/10000,IF(BZ5&lt;=あなたの給与所得!$J$13,あなたの給与所得!$N$13/10000,IF(BZ5&gt;あなたの給与所得!$J$14,"",あなたの給与所得!$N$14/10000))))))</f>
        <v/>
      </c>
      <c r="CA18" s="7" t="str">
        <f>IF(CA5="","",IF(AND(NOT(あなたの給与所得!$F$24=""),CA5&lt;=あなたの給与所得!$G$26),あなたの給与所得!$F$24/10000,IF(CA5&lt;=あなたの給与所得!$J$11,あなたの給与所得!$N$11/10000,IF(CA5&lt;=あなたの給与所得!$J$12,あなたの給与所得!$N$12/10000,IF(CA5&lt;=あなたの給与所得!$J$13,あなたの給与所得!$N$13/10000,IF(CA5&gt;あなたの給与所得!$J$14,"",あなたの給与所得!$N$14/10000))))))</f>
        <v/>
      </c>
      <c r="CB18" s="7" t="str">
        <f>IF(CB5="","",IF(AND(NOT(あなたの給与所得!$F$24=""),CB5&lt;=あなたの給与所得!$G$26),あなたの給与所得!$F$24/10000,IF(CB5&lt;=あなたの給与所得!$J$11,あなたの給与所得!$N$11/10000,IF(CB5&lt;=あなたの給与所得!$J$12,あなたの給与所得!$N$12/10000,IF(CB5&lt;=あなたの給与所得!$J$13,あなたの給与所得!$N$13/10000,IF(CB5&gt;あなたの給与所得!$J$14,"",あなたの給与所得!$N$14/10000))))))</f>
        <v/>
      </c>
      <c r="CC18" s="7" t="str">
        <f>IF(CC5="","",IF(AND(NOT(あなたの給与所得!$F$24=""),CC5&lt;=あなたの給与所得!$G$26),あなたの給与所得!$F$24/10000,IF(CC5&lt;=あなたの給与所得!$J$11,あなたの給与所得!$N$11/10000,IF(CC5&lt;=あなたの給与所得!$J$12,あなたの給与所得!$N$12/10000,IF(CC5&lt;=あなたの給与所得!$J$13,あなたの給与所得!$N$13/10000,IF(CC5&gt;あなたの給与所得!$J$14,"",あなたの給与所得!$N$14/10000))))))</f>
        <v/>
      </c>
      <c r="CD18" s="7" t="str">
        <f>IF(CD5="","",IF(AND(NOT(あなたの給与所得!$F$24=""),CD5&lt;=あなたの給与所得!$G$26),あなたの給与所得!$F$24/10000,IF(CD5&lt;=あなたの給与所得!$J$11,あなたの給与所得!$N$11/10000,IF(CD5&lt;=あなたの給与所得!$J$12,あなたの給与所得!$N$12/10000,IF(CD5&lt;=あなたの給与所得!$J$13,あなたの給与所得!$N$13/10000,IF(CD5&gt;あなたの給与所得!$J$14,"",あなたの給与所得!$N$14/10000))))))</f>
        <v/>
      </c>
      <c r="CE18" s="7" t="str">
        <f>IF(CE5="","",IF(AND(NOT(あなたの給与所得!$F$24=""),CE5&lt;=あなたの給与所得!$G$26),あなたの給与所得!$F$24/10000,IF(CE5&lt;=あなたの給与所得!$J$11,あなたの給与所得!$N$11/10000,IF(CE5&lt;=あなたの給与所得!$J$12,あなたの給与所得!$N$12/10000,IF(CE5&lt;=あなたの給与所得!$J$13,あなたの給与所得!$N$13/10000,IF(CE5&gt;あなたの給与所得!$J$14,"",あなたの給与所得!$N$14/10000))))))</f>
        <v/>
      </c>
      <c r="CF18" s="7" t="str">
        <f>IF(CF5="","",IF(AND(NOT(あなたの給与所得!$F$24=""),CF5&lt;=あなたの給与所得!$G$26),あなたの給与所得!$F$24/10000,IF(CF5&lt;=あなたの給与所得!$J$11,あなたの給与所得!$N$11/10000,IF(CF5&lt;=あなたの給与所得!$J$12,あなたの給与所得!$N$12/10000,IF(CF5&lt;=あなたの給与所得!$J$13,あなたの給与所得!$N$13/10000,IF(CF5&gt;あなたの給与所得!$J$14,"",あなたの給与所得!$N$14/10000))))))</f>
        <v/>
      </c>
      <c r="CG18" s="7" t="str">
        <f>IF(CG5="","",IF(AND(NOT(あなたの給与所得!$F$24=""),CG5&lt;=あなたの給与所得!$G$26),あなたの給与所得!$F$24/10000,IF(CG5&lt;=あなたの給与所得!$J$11,あなたの給与所得!$N$11/10000,IF(CG5&lt;=あなたの給与所得!$J$12,あなたの給与所得!$N$12/10000,IF(CG5&lt;=あなたの給与所得!$J$13,あなたの給与所得!$N$13/10000,IF(CG5&gt;あなたの給与所得!$J$14,"",あなたの給与所得!$N$14/10000))))))</f>
        <v/>
      </c>
      <c r="CH18" s="7" t="str">
        <f>IF(CH5="","",IF(AND(NOT(あなたの給与所得!$F$24=""),CH5&lt;=あなたの給与所得!$G$26),あなたの給与所得!$F$24/10000,IF(CH5&lt;=あなたの給与所得!$J$11,あなたの給与所得!$N$11/10000,IF(CH5&lt;=あなたの給与所得!$J$12,あなたの給与所得!$N$12/10000,IF(CH5&lt;=あなたの給与所得!$J$13,あなたの給与所得!$N$13/10000,IF(CH5&gt;あなたの給与所得!$J$14,"",あなたの給与所得!$N$14/10000))))))</f>
        <v/>
      </c>
      <c r="CI18" s="7" t="str">
        <f>IF(CI5="","",IF(AND(NOT(あなたの給与所得!$F$24=""),CI5&lt;=あなたの給与所得!$G$26),あなたの給与所得!$F$24/10000,IF(CI5&lt;=あなたの給与所得!$J$11,あなたの給与所得!$N$11/10000,IF(CI5&lt;=あなたの給与所得!$J$12,あなたの給与所得!$N$12/10000,IF(CI5&lt;=あなたの給与所得!$J$13,あなたの給与所得!$N$13/10000,IF(CI5&gt;あなたの給与所得!$J$14,"",あなたの給与所得!$N$14/10000))))))</f>
        <v/>
      </c>
      <c r="CJ18" s="7" t="str">
        <f>IF(CJ5="","",IF(AND(NOT(あなたの給与所得!$F$24=""),CJ5&lt;=あなたの給与所得!$G$26),あなたの給与所得!$F$24/10000,IF(CJ5&lt;=あなたの給与所得!$J$11,あなたの給与所得!$N$11/10000,IF(CJ5&lt;=あなたの給与所得!$J$12,あなたの給与所得!$N$12/10000,IF(CJ5&lt;=あなたの給与所得!$J$13,あなたの給与所得!$N$13/10000,IF(CJ5&gt;あなたの給与所得!$J$14,"",あなたの給与所得!$N$14/10000))))))</f>
        <v/>
      </c>
      <c r="CK18" s="7" t="str">
        <f>IF(CK5="","",IF(AND(NOT(あなたの給与所得!$F$24=""),CK5&lt;=あなたの給与所得!$G$26),あなたの給与所得!$F$24/10000,IF(CK5&lt;=あなたの給与所得!$J$11,あなたの給与所得!$N$11/10000,IF(CK5&lt;=あなたの給与所得!$J$12,あなたの給与所得!$N$12/10000,IF(CK5&lt;=あなたの給与所得!$J$13,あなたの給与所得!$N$13/10000,IF(CK5&gt;あなたの給与所得!$J$14,"",あなたの給与所得!$N$14/10000))))))</f>
        <v/>
      </c>
      <c r="CL18" s="7" t="str">
        <f>IF(CL5="","",IF(AND(NOT(あなたの給与所得!$F$24=""),CL5&lt;=あなたの給与所得!$G$26),あなたの給与所得!$F$24/10000,IF(CL5&lt;=あなたの給与所得!$J$11,あなたの給与所得!$N$11/10000,IF(CL5&lt;=あなたの給与所得!$J$12,あなたの給与所得!$N$12/10000,IF(CL5&lt;=あなたの給与所得!$J$13,あなたの給与所得!$N$13/10000,IF(CL5&gt;あなたの給与所得!$J$14,"",あなたの給与所得!$N$14/10000))))))</f>
        <v/>
      </c>
      <c r="CM18" s="7" t="str">
        <f>IF(CM5="","",IF(AND(NOT(あなたの給与所得!$F$24=""),CM5&lt;=あなたの給与所得!$G$26),あなたの給与所得!$F$24/10000,IF(CM5&lt;=あなたの給与所得!$J$11,あなたの給与所得!$N$11/10000,IF(CM5&lt;=あなたの給与所得!$J$12,あなたの給与所得!$N$12/10000,IF(CM5&lt;=あなたの給与所得!$J$13,あなたの給与所得!$N$13/10000,IF(CM5&gt;あなたの給与所得!$J$14,"",あなたの給与所得!$N$14/10000))))))</f>
        <v/>
      </c>
      <c r="CN18" s="7" t="str">
        <f>IF(CN5="","",IF(AND(NOT(あなたの給与所得!$F$24=""),CN5&lt;=あなたの給与所得!$G$26),あなたの給与所得!$F$24/10000,IF(CN5&lt;=あなたの給与所得!$J$11,あなたの給与所得!$N$11/10000,IF(CN5&lt;=あなたの給与所得!$J$12,あなたの給与所得!$N$12/10000,IF(CN5&lt;=あなたの給与所得!$J$13,あなたの給与所得!$N$13/10000,IF(CN5&gt;あなたの給与所得!$J$14,"",あなたの給与所得!$N$14/10000))))))</f>
        <v/>
      </c>
      <c r="CO18" s="7" t="str">
        <f>IF(CO5="","",IF(AND(NOT(あなたの給与所得!$F$24=""),CO5&lt;=あなたの給与所得!$G$26),あなたの給与所得!$F$24/10000,IF(CO5&lt;=あなたの給与所得!$J$11,あなたの給与所得!$N$11/10000,IF(CO5&lt;=あなたの給与所得!$J$12,あなたの給与所得!$N$12/10000,IF(CO5&lt;=あなたの給与所得!$J$13,あなたの給与所得!$N$13/10000,IF(CO5&gt;あなたの給与所得!$J$14,"",あなたの給与所得!$N$14/10000))))))</f>
        <v/>
      </c>
      <c r="CP18" s="7" t="str">
        <f>IF(CP5="","",IF(AND(NOT(あなたの給与所得!$F$24=""),CP5&lt;=あなたの給与所得!$G$26),あなたの給与所得!$F$24/10000,IF(CP5&lt;=あなたの給与所得!$J$11,あなたの給与所得!$N$11/10000,IF(CP5&lt;=あなたの給与所得!$J$12,あなたの給与所得!$N$12/10000,IF(CP5&lt;=あなたの給与所得!$J$13,あなたの給与所得!$N$13/10000,IF(CP5&gt;あなたの給与所得!$J$14,"",あなたの給与所得!$N$14/10000))))))</f>
        <v/>
      </c>
      <c r="CQ18" s="7" t="str">
        <f>IF(CQ5="","",IF(AND(NOT(あなたの給与所得!$F$24=""),CQ5&lt;=あなたの給与所得!$G$26),あなたの給与所得!$F$24/10000,IF(CQ5&lt;=あなたの給与所得!$J$11,あなたの給与所得!$N$11/10000,IF(CQ5&lt;=あなたの給与所得!$J$12,あなたの給与所得!$N$12/10000,IF(CQ5&lt;=あなたの給与所得!$J$13,あなたの給与所得!$N$13/10000,IF(CQ5&gt;あなたの給与所得!$J$14,"",あなたの給与所得!$N$14/10000))))))</f>
        <v/>
      </c>
      <c r="CR18" s="7" t="str">
        <f>IF(CR5="","",IF(AND(NOT(あなたの給与所得!$F$24=""),CR5&lt;=あなたの給与所得!$G$26),あなたの給与所得!$F$24/10000,IF(CR5&lt;=あなたの給与所得!$J$11,あなたの給与所得!$N$11/10000,IF(CR5&lt;=あなたの給与所得!$J$12,あなたの給与所得!$N$12/10000,IF(CR5&lt;=あなたの給与所得!$J$13,あなたの給与所得!$N$13/10000,IF(CR5&gt;あなたの給与所得!$J$14,"",あなたの給与所得!$N$14/10000))))))</f>
        <v/>
      </c>
      <c r="CS18" s="7" t="str">
        <f>IF(CS5="","",IF(AND(NOT(あなたの給与所得!$F$24=""),CS5&lt;=あなたの給与所得!$G$26),あなたの給与所得!$F$24/10000,IF(CS5&lt;=あなたの給与所得!$J$11,あなたの給与所得!$N$11/10000,IF(CS5&lt;=あなたの給与所得!$J$12,あなたの給与所得!$N$12/10000,IF(CS5&lt;=あなたの給与所得!$J$13,あなたの給与所得!$N$13/10000,IF(CS5&gt;あなたの給与所得!$J$14,"",あなたの給与所得!$N$14/10000))))))</f>
        <v/>
      </c>
      <c r="CT18" s="7" t="str">
        <f>IF(CT5="","",IF(AND(NOT(あなたの給与所得!$F$24=""),CT5&lt;=あなたの給与所得!$G$26),あなたの給与所得!$F$24/10000,IF(CT5&lt;=あなたの給与所得!$J$11,あなたの給与所得!$N$11/10000,IF(CT5&lt;=あなたの給与所得!$J$12,あなたの給与所得!$N$12/10000,IF(CT5&lt;=あなたの給与所得!$J$13,あなたの給与所得!$N$13/10000,IF(CT5&gt;あなたの給与所得!$J$14,"",あなたの給与所得!$N$14/10000))))))</f>
        <v/>
      </c>
      <c r="CU18" s="7" t="str">
        <f>IF(CU5="","",IF(AND(NOT(あなたの給与所得!$F$24=""),CU5&lt;=あなたの給与所得!$G$26),あなたの給与所得!$F$24/10000,IF(CU5&lt;=あなたの給与所得!$J$11,あなたの給与所得!$N$11/10000,IF(CU5&lt;=あなたの給与所得!$J$12,あなたの給与所得!$N$12/10000,IF(CU5&lt;=あなたの給与所得!$J$13,あなたの給与所得!$N$13/10000,IF(CU5&gt;あなたの給与所得!$J$14,"",あなたの給与所得!$N$14/10000))))))</f>
        <v/>
      </c>
      <c r="CV18" s="7" t="str">
        <f>IF(CV5="","",IF(AND(NOT(あなたの給与所得!$F$24=""),CV5&lt;=あなたの給与所得!$G$26),あなたの給与所得!$F$24/10000,IF(CV5&lt;=あなたの給与所得!$J$11,あなたの給与所得!$N$11/10000,IF(CV5&lt;=あなたの給与所得!$J$12,あなたの給与所得!$N$12/10000,IF(CV5&lt;=あなたの給与所得!$J$13,あなたの給与所得!$N$13/10000,IF(CV5&gt;あなたの給与所得!$J$14,"",あなたの給与所得!$N$14/10000))))))</f>
        <v/>
      </c>
      <c r="CW18" s="7" t="str">
        <f>IF(CW5="","",IF(AND(NOT(あなたの給与所得!$F$24=""),CW5&lt;=あなたの給与所得!$G$26),あなたの給与所得!$F$24/10000,IF(CW5&lt;=あなたの給与所得!$J$11,あなたの給与所得!$N$11/10000,IF(CW5&lt;=あなたの給与所得!$J$12,あなたの給与所得!$N$12/10000,IF(CW5&lt;=あなたの給与所得!$J$13,あなたの給与所得!$N$13/10000,IF(CW5&gt;あなたの給与所得!$J$14,"",あなたの給与所得!$N$14/10000))))))</f>
        <v/>
      </c>
      <c r="CX18" s="7" t="str">
        <f>IF(CX5="","",IF(AND(NOT(あなたの給与所得!$F$24=""),CX5&lt;=あなたの給与所得!$G$26),あなたの給与所得!$F$24/10000,IF(CX5&lt;=あなたの給与所得!$J$11,あなたの給与所得!$N$11/10000,IF(CX5&lt;=あなたの給与所得!$J$12,あなたの給与所得!$N$12/10000,IF(CX5&lt;=あなたの給与所得!$J$13,あなたの給与所得!$N$13/10000,IF(CX5&gt;あなたの給与所得!$J$14,"",あなたの給与所得!$N$14/10000))))))</f>
        <v/>
      </c>
      <c r="CY18" s="7" t="str">
        <f>IF(CY5="","",IF(AND(NOT(あなたの給与所得!$F$24=""),CY5&lt;=あなたの給与所得!$G$26),あなたの給与所得!$F$24/10000,IF(CY5&lt;=あなたの給与所得!$J$11,あなたの給与所得!$N$11/10000,IF(CY5&lt;=あなたの給与所得!$J$12,あなたの給与所得!$N$12/10000,IF(CY5&lt;=あなたの給与所得!$J$13,あなたの給与所得!$N$13/10000,IF(CY5&gt;あなたの給与所得!$J$14,"",あなたの給与所得!$N$14/10000))))))</f>
        <v/>
      </c>
      <c r="CZ18" s="7" t="str">
        <f>IF(CZ5="","",IF(AND(NOT(あなたの給与所得!$F$24=""),CZ5&lt;=あなたの給与所得!$G$26),あなたの給与所得!$F$24/10000,IF(CZ5&lt;=あなたの給与所得!$J$11,あなたの給与所得!$N$11/10000,IF(CZ5&lt;=あなたの給与所得!$J$12,あなたの給与所得!$N$12/10000,IF(CZ5&lt;=あなたの給与所得!$J$13,あなたの給与所得!$N$13/10000,IF(CZ5&gt;あなたの給与所得!$J$14,"",あなたの給与所得!$N$14/10000))))))</f>
        <v/>
      </c>
      <c r="DA18" s="7" t="str">
        <f>IF(DA5="","",IF(AND(NOT(あなたの給与所得!$F$24=""),DA5&lt;=あなたの給与所得!$G$26),あなたの給与所得!$F$24/10000,IF(DA5&lt;=あなたの給与所得!$J$11,あなたの給与所得!$N$11/10000,IF(DA5&lt;=あなたの給与所得!$J$12,あなたの給与所得!$N$12/10000,IF(DA5&lt;=あなたの給与所得!$J$13,あなたの給与所得!$N$13/10000,IF(DA5&gt;あなたの給与所得!$J$14,"",あなたの給与所得!$N$14/10000))))))</f>
        <v/>
      </c>
      <c r="DB18" s="7" t="str">
        <f>IF(DB5="","",IF(AND(NOT(あなたの給与所得!$F$24=""),DB5&lt;=あなたの給与所得!$G$26),あなたの給与所得!$F$24/10000,IF(DB5&lt;=あなたの給与所得!$J$11,あなたの給与所得!$N$11/10000,IF(DB5&lt;=あなたの給与所得!$J$12,あなたの給与所得!$N$12/10000,IF(DB5&lt;=あなたの給与所得!$J$13,あなたの給与所得!$N$13/10000,IF(DB5&gt;あなたの給与所得!$J$14,"",あなたの給与所得!$N$14/10000))))))</f>
        <v/>
      </c>
      <c r="DC18" s="7" t="str">
        <f>IF(DC5="","",IF(AND(NOT(あなたの給与所得!$F$24=""),DC5&lt;=あなたの給与所得!$G$26),あなたの給与所得!$F$24/10000,IF(DC5&lt;=あなたの給与所得!$J$11,あなたの給与所得!$N$11/10000,IF(DC5&lt;=あなたの給与所得!$J$12,あなたの給与所得!$N$12/10000,IF(DC5&lt;=あなたの給与所得!$J$13,あなたの給与所得!$N$13/10000,IF(DC5&gt;あなたの給与所得!$J$14,"",あなたの給与所得!$N$14/10000))))))</f>
        <v/>
      </c>
      <c r="DD18" s="7" t="str">
        <f>IF(DD5="","",IF(AND(NOT(あなたの給与所得!$F$24=""),DD5&lt;=あなたの給与所得!$G$26),あなたの給与所得!$F$24/10000,IF(DD5&lt;=あなたの給与所得!$J$11,あなたの給与所得!$N$11/10000,IF(DD5&lt;=あなたの給与所得!$J$12,あなたの給与所得!$N$12/10000,IF(DD5&lt;=あなたの給与所得!$J$13,あなたの給与所得!$N$13/10000,IF(DD5&gt;あなたの給与所得!$J$14,"",あなたの給与所得!$N$14/10000))))))</f>
        <v/>
      </c>
    </row>
    <row r="19" spans="2:108" ht="24" customHeight="1">
      <c r="B19" s="407"/>
      <c r="C19" s="409"/>
      <c r="D19" s="390"/>
      <c r="E19" s="391"/>
      <c r="F19" s="413" t="s">
        <v>382</v>
      </c>
      <c r="G19" s="414"/>
      <c r="H19" s="8">
        <f>IF(H6="","",IF(H6&lt;=配偶者の給与所得!$J$11,配偶者の給与所得!$N$11/10000,IF(H6&lt;=配偶者の給与所得!$J$12,配偶者の給与所得!$N$12/10000,IF(H6&lt;=配偶者の給与所得!$J$13,配偶者の給与所得!$N$13/10000,IF(H6&gt;配偶者の給与所得!$J$14,"",配偶者の給与所得!$N$14/10000)))))</f>
        <v>100</v>
      </c>
      <c r="I19" s="8">
        <f>IF(I6="","",IF(I6&lt;=配偶者の給与所得!$J$11,配偶者の給与所得!$N$11/10000,IF(I6&lt;=配偶者の給与所得!$J$12,配偶者の給与所得!$N$12/10000,IF(I6&lt;=配偶者の給与所得!$J$13,配偶者の給与所得!$N$13/10000,IF(I6&gt;配偶者の給与所得!$J$14,"",配偶者の給与所得!$N$14/10000)))))</f>
        <v>100</v>
      </c>
      <c r="J19" s="8">
        <f>IF(J6="","",IF(J6&lt;=配偶者の給与所得!$J$11,配偶者の給与所得!$N$11/10000,IF(J6&lt;=配偶者の給与所得!$J$12,配偶者の給与所得!$N$12/10000,IF(J6&lt;=配偶者の給与所得!$J$13,配偶者の給与所得!$N$13/10000,IF(J6&gt;配偶者の給与所得!$J$14,"",配偶者の給与所得!$N$14/10000)))))</f>
        <v>100</v>
      </c>
      <c r="K19" s="8">
        <f>IF(K6="","",IF(K6&lt;=配偶者の給与所得!$J$11,配偶者の給与所得!$N$11/10000,IF(K6&lt;=配偶者の給与所得!$J$12,配偶者の給与所得!$N$12/10000,IF(K6&lt;=配偶者の給与所得!$J$13,配偶者の給与所得!$N$13/10000,IF(K6&gt;配偶者の給与所得!$J$14,"",配偶者の給与所得!$N$14/10000)))))</f>
        <v>100</v>
      </c>
      <c r="L19" s="8">
        <f>IF(L6="","",IF(L6&lt;=配偶者の給与所得!$J$11,配偶者の給与所得!$N$11/10000,IF(L6&lt;=配偶者の給与所得!$J$12,配偶者の給与所得!$N$12/10000,IF(L6&lt;=配偶者の給与所得!$J$13,配偶者の給与所得!$N$13/10000,IF(L6&gt;配偶者の給与所得!$J$14,"",配偶者の給与所得!$N$14/10000)))))</f>
        <v>100</v>
      </c>
      <c r="M19" s="8">
        <f>IF(M6="","",IF(M6&lt;=配偶者の給与所得!$J$11,配偶者の給与所得!$N$11/10000,IF(M6&lt;=配偶者の給与所得!$J$12,配偶者の給与所得!$N$12/10000,IF(M6&lt;=配偶者の給与所得!$J$13,配偶者の給与所得!$N$13/10000,IF(M6&gt;配偶者の給与所得!$J$14,"",配偶者の給与所得!$N$14/10000)))))</f>
        <v>100</v>
      </c>
      <c r="N19" s="8">
        <f>IF(N6="","",IF(N6&lt;=配偶者の給与所得!$J$11,配偶者の給与所得!$N$11/10000,IF(N6&lt;=配偶者の給与所得!$J$12,配偶者の給与所得!$N$12/10000,IF(N6&lt;=配偶者の給与所得!$J$13,配偶者の給与所得!$N$13/10000,IF(N6&gt;配偶者の給与所得!$J$14,"",配偶者の給与所得!$N$14/10000)))))</f>
        <v>100</v>
      </c>
      <c r="O19" s="8">
        <f>IF(O6="","",IF(O6&lt;=配偶者の給与所得!$J$11,配偶者の給与所得!$N$11/10000,IF(O6&lt;=配偶者の給与所得!$J$12,配偶者の給与所得!$N$12/10000,IF(O6&lt;=配偶者の給与所得!$J$13,配偶者の給与所得!$N$13/10000,IF(O6&gt;配偶者の給与所得!$J$14,"",配偶者の給与所得!$N$14/10000)))))</f>
        <v>100</v>
      </c>
      <c r="P19" s="8">
        <f>IF(P6="","",IF(P6&lt;=配偶者の給与所得!$J$11,配偶者の給与所得!$N$11/10000,IF(P6&lt;=配偶者の給与所得!$J$12,配偶者の給与所得!$N$12/10000,IF(P6&lt;=配偶者の給与所得!$J$13,配偶者の給与所得!$N$13/10000,IF(P6&gt;配偶者の給与所得!$J$14,"",配偶者の給与所得!$N$14/10000)))))</f>
        <v>100</v>
      </c>
      <c r="Q19" s="8">
        <f>IF(Q6="","",IF(Q6&lt;=配偶者の給与所得!$J$11,配偶者の給与所得!$N$11/10000,IF(Q6&lt;=配偶者の給与所得!$J$12,配偶者の給与所得!$N$12/10000,IF(Q6&lt;=配偶者の給与所得!$J$13,配偶者の給与所得!$N$13/10000,IF(Q6&gt;配偶者の給与所得!$J$14,"",配偶者の給与所得!$N$14/10000)))))</f>
        <v>100</v>
      </c>
      <c r="R19" s="8">
        <f>IF(R6="","",IF(R6&lt;=配偶者の給与所得!$J$11,配偶者の給与所得!$N$11/10000,IF(R6&lt;=配偶者の給与所得!$J$12,配偶者の給与所得!$N$12/10000,IF(R6&lt;=配偶者の給与所得!$J$13,配偶者の給与所得!$N$13/10000,IF(R6&gt;配偶者の給与所得!$J$14,"",配偶者の給与所得!$N$14/10000)))))</f>
        <v>100</v>
      </c>
      <c r="S19" s="8">
        <f>IF(S6="","",IF(S6&lt;=配偶者の給与所得!$J$11,配偶者の給与所得!$N$11/10000,IF(S6&lt;=配偶者の給与所得!$J$12,配偶者の給与所得!$N$12/10000,IF(S6&lt;=配偶者の給与所得!$J$13,配偶者の給与所得!$N$13/10000,IF(S6&gt;配偶者の給与所得!$J$14,"",配偶者の給与所得!$N$14/10000)))))</f>
        <v>100</v>
      </c>
      <c r="T19" s="8">
        <f>IF(T6="","",IF(T6&lt;=配偶者の給与所得!$J$11,配偶者の給与所得!$N$11/10000,IF(T6&lt;=配偶者の給与所得!$J$12,配偶者の給与所得!$N$12/10000,IF(T6&lt;=配偶者の給与所得!$J$13,配偶者の給与所得!$N$13/10000,IF(T6&gt;配偶者の給与所得!$J$14,"",配偶者の給与所得!$N$14/10000)))))</f>
        <v>100</v>
      </c>
      <c r="U19" s="8">
        <f>IF(U6="","",IF(U6&lt;=配偶者の給与所得!$J$11,配偶者の給与所得!$N$11/10000,IF(U6&lt;=配偶者の給与所得!$J$12,配偶者の給与所得!$N$12/10000,IF(U6&lt;=配偶者の給与所得!$J$13,配偶者の給与所得!$N$13/10000,IF(U6&gt;配偶者の給与所得!$J$14,"",配偶者の給与所得!$N$14/10000)))))</f>
        <v>100</v>
      </c>
      <c r="V19" s="8">
        <f>IF(V6="","",IF(V6&lt;=配偶者の給与所得!$J$11,配偶者の給与所得!$N$11/10000,IF(V6&lt;=配偶者の給与所得!$J$12,配偶者の給与所得!$N$12/10000,IF(V6&lt;=配偶者の給与所得!$J$13,配偶者の給与所得!$N$13/10000,IF(V6&gt;配偶者の給与所得!$J$14,"",配偶者の給与所得!$N$14/10000)))))</f>
        <v>100</v>
      </c>
      <c r="W19" s="8">
        <f>IF(W6="","",IF(W6&lt;=配偶者の給与所得!$J$11,配偶者の給与所得!$N$11/10000,IF(W6&lt;=配偶者の給与所得!$J$12,配偶者の給与所得!$N$12/10000,IF(W6&lt;=配偶者の給与所得!$J$13,配偶者の給与所得!$N$13/10000,IF(W6&gt;配偶者の給与所得!$J$14,"",配偶者の給与所得!$N$14/10000)))))</f>
        <v>100</v>
      </c>
      <c r="X19" s="8">
        <f>IF(X6="","",IF(X6&lt;=配偶者の給与所得!$J$11,配偶者の給与所得!$N$11/10000,IF(X6&lt;=配偶者の給与所得!$J$12,配偶者の給与所得!$N$12/10000,IF(X6&lt;=配偶者の給与所得!$J$13,配偶者の給与所得!$N$13/10000,IF(X6&gt;配偶者の給与所得!$J$14,"",配偶者の給与所得!$N$14/10000)))))</f>
        <v>100</v>
      </c>
      <c r="Y19" s="8">
        <f>IF(Y6="","",IF(Y6&lt;=配偶者の給与所得!$J$11,配偶者の給与所得!$N$11/10000,IF(Y6&lt;=配偶者の給与所得!$J$12,配偶者の給与所得!$N$12/10000,IF(Y6&lt;=配偶者の給与所得!$J$13,配偶者の給与所得!$N$13/10000,IF(Y6&gt;配偶者の給与所得!$J$14,"",配偶者の給与所得!$N$14/10000)))))</f>
        <v>100</v>
      </c>
      <c r="Z19" s="8">
        <f>IF(Z6="","",IF(Z6&lt;=配偶者の給与所得!$J$11,配偶者の給与所得!$N$11/10000,IF(Z6&lt;=配偶者の給与所得!$J$12,配偶者の給与所得!$N$12/10000,IF(Z6&lt;=配偶者の給与所得!$J$13,配偶者の給与所得!$N$13/10000,IF(Z6&gt;配偶者の給与所得!$J$14,"",配偶者の給与所得!$N$14/10000)))))</f>
        <v>100</v>
      </c>
      <c r="AA19" s="8">
        <f>IF(AA6="","",IF(AA6&lt;=配偶者の給与所得!$J$11,配偶者の給与所得!$N$11/10000,IF(AA6&lt;=配偶者の給与所得!$J$12,配偶者の給与所得!$N$12/10000,IF(AA6&lt;=配偶者の給与所得!$J$13,配偶者の給与所得!$N$13/10000,IF(AA6&gt;配偶者の給与所得!$J$14,"",配偶者の給与所得!$N$14/10000)))))</f>
        <v>100</v>
      </c>
      <c r="AB19" s="8">
        <f>IF(AB6="","",IF(AB6&lt;=配偶者の給与所得!$J$11,配偶者の給与所得!$N$11/10000,IF(AB6&lt;=配偶者の給与所得!$J$12,配偶者の給与所得!$N$12/10000,IF(AB6&lt;=配偶者の給与所得!$J$13,配偶者の給与所得!$N$13/10000,IF(AB6&gt;配偶者の給与所得!$J$14,"",配偶者の給与所得!$N$14/10000)))))</f>
        <v>100</v>
      </c>
      <c r="AC19" s="8">
        <f>IF(AC6="","",IF(AC6&lt;=配偶者の給与所得!$J$11,配偶者の給与所得!$N$11/10000,IF(AC6&lt;=配偶者の給与所得!$J$12,配偶者の給与所得!$N$12/10000,IF(AC6&lt;=配偶者の給与所得!$J$13,配偶者の給与所得!$N$13/10000,IF(AC6&gt;配偶者の給与所得!$J$14,"",配偶者の給与所得!$N$14/10000)))))</f>
        <v>100</v>
      </c>
      <c r="AD19" s="8">
        <f>IF(AD6="","",IF(AD6&lt;=配偶者の給与所得!$J$11,配偶者の給与所得!$N$11/10000,IF(AD6&lt;=配偶者の給与所得!$J$12,配偶者の給与所得!$N$12/10000,IF(AD6&lt;=配偶者の給与所得!$J$13,配偶者の給与所得!$N$13/10000,IF(AD6&gt;配偶者の給与所得!$J$14,"",配偶者の給与所得!$N$14/10000)))))</f>
        <v>100</v>
      </c>
      <c r="AE19" s="8">
        <f>IF(AE6="","",IF(AE6&lt;=配偶者の給与所得!$J$11,配偶者の給与所得!$N$11/10000,IF(AE6&lt;=配偶者の給与所得!$J$12,配偶者の給与所得!$N$12/10000,IF(AE6&lt;=配偶者の給与所得!$J$13,配偶者の給与所得!$N$13/10000,IF(AE6&gt;配偶者の給与所得!$J$14,"",配偶者の給与所得!$N$14/10000)))))</f>
        <v>100</v>
      </c>
      <c r="AF19" s="8">
        <f>IF(AF6="","",IF(AF6&lt;=配偶者の給与所得!$J$11,配偶者の給与所得!$N$11/10000,IF(AF6&lt;=配偶者の給与所得!$J$12,配偶者の給与所得!$N$12/10000,IF(AF6&lt;=配偶者の給与所得!$J$13,配偶者の給与所得!$N$13/10000,IF(AF6&gt;配偶者の給与所得!$J$14,"",配偶者の給与所得!$N$14/10000)))))</f>
        <v>100</v>
      </c>
      <c r="AG19" s="8">
        <f>IF(AG6="","",IF(AG6&lt;=配偶者の給与所得!$J$11,配偶者の給与所得!$N$11/10000,IF(AG6&lt;=配偶者の給与所得!$J$12,配偶者の給与所得!$N$12/10000,IF(AG6&lt;=配偶者の給与所得!$J$13,配偶者の給与所得!$N$13/10000,IF(AG6&gt;配偶者の給与所得!$J$14,"",配偶者の給与所得!$N$14/10000)))))</f>
        <v>100</v>
      </c>
      <c r="AH19" s="8">
        <f>IF(AH6="","",IF(AH6&lt;=配偶者の給与所得!$J$11,配偶者の給与所得!$N$11/10000,IF(AH6&lt;=配偶者の給与所得!$J$12,配偶者の給与所得!$N$12/10000,IF(AH6&lt;=配偶者の給与所得!$J$13,配偶者の給与所得!$N$13/10000,IF(AH6&gt;配偶者の給与所得!$J$14,"",配偶者の給与所得!$N$14/10000)))))</f>
        <v>100</v>
      </c>
      <c r="AI19" s="8">
        <f>IF(AI6="","",IF(AI6&lt;=配偶者の給与所得!$J$11,配偶者の給与所得!$N$11/10000,IF(AI6&lt;=配偶者の給与所得!$J$12,配偶者の給与所得!$N$12/10000,IF(AI6&lt;=配偶者の給与所得!$J$13,配偶者の給与所得!$N$13/10000,IF(AI6&gt;配偶者の給与所得!$J$14,"",配偶者の給与所得!$N$14/10000)))))</f>
        <v>100</v>
      </c>
      <c r="AJ19" s="8">
        <f>IF(AJ6="","",IF(AJ6&lt;=配偶者の給与所得!$J$11,配偶者の給与所得!$N$11/10000,IF(AJ6&lt;=配偶者の給与所得!$J$12,配偶者の給与所得!$N$12/10000,IF(AJ6&lt;=配偶者の給与所得!$J$13,配偶者の給与所得!$N$13/10000,IF(AJ6&gt;配偶者の給与所得!$J$14,"",配偶者の給与所得!$N$14/10000)))))</f>
        <v>100</v>
      </c>
      <c r="AK19" s="8">
        <f>IF(AK6="","",IF(AK6&lt;=配偶者の給与所得!$J$11,配偶者の給与所得!$N$11/10000,IF(AK6&lt;=配偶者の給与所得!$J$12,配偶者の給与所得!$N$12/10000,IF(AK6&lt;=配偶者の給与所得!$J$13,配偶者の給与所得!$N$13/10000,IF(AK6&gt;配偶者の給与所得!$J$14,"",配偶者の給与所得!$N$14/10000)))))</f>
        <v>100</v>
      </c>
      <c r="AL19" s="8">
        <f>IF(AL6="","",IF(AL6&lt;=配偶者の給与所得!$J$11,配偶者の給与所得!$N$11/10000,IF(AL6&lt;=配偶者の給与所得!$J$12,配偶者の給与所得!$N$12/10000,IF(AL6&lt;=配偶者の給与所得!$J$13,配偶者の給与所得!$N$13/10000,IF(AL6&gt;配偶者の給与所得!$J$14,"",配偶者の給与所得!$N$14/10000)))))</f>
        <v>100</v>
      </c>
      <c r="AM19" s="8">
        <f>IF(AM6="","",IF(AM6&lt;=配偶者の給与所得!$J$11,配偶者の給与所得!$N$11/10000,IF(AM6&lt;=配偶者の給与所得!$J$12,配偶者の給与所得!$N$12/10000,IF(AM6&lt;=配偶者の給与所得!$J$13,配偶者の給与所得!$N$13/10000,IF(AM6&gt;配偶者の給与所得!$J$14,"",配偶者の給与所得!$N$14/10000)))))</f>
        <v>100</v>
      </c>
      <c r="AN19" s="8">
        <f>IF(AN6="","",IF(AN6&lt;=配偶者の給与所得!$J$11,配偶者の給与所得!$N$11/10000,IF(AN6&lt;=配偶者の給与所得!$J$12,配偶者の給与所得!$N$12/10000,IF(AN6&lt;=配偶者の給与所得!$J$13,配偶者の給与所得!$N$13/10000,IF(AN6&gt;配偶者の給与所得!$J$14,"",配偶者の給与所得!$N$14/10000)))))</f>
        <v>100</v>
      </c>
      <c r="AO19" s="8">
        <f>IF(AO6="","",IF(AO6&lt;=配偶者の給与所得!$J$11,配偶者の給与所得!$N$11/10000,IF(AO6&lt;=配偶者の給与所得!$J$12,配偶者の給与所得!$N$12/10000,IF(AO6&lt;=配偶者の給与所得!$J$13,配偶者の給与所得!$N$13/10000,IF(AO6&gt;配偶者の給与所得!$J$14,"",配偶者の給与所得!$N$14/10000)))))</f>
        <v>100</v>
      </c>
      <c r="AP19" s="8">
        <f>IF(AP6="","",IF(AP6&lt;=配偶者の給与所得!$J$11,配偶者の給与所得!$N$11/10000,IF(AP6&lt;=配偶者の給与所得!$J$12,配偶者の給与所得!$N$12/10000,IF(AP6&lt;=配偶者の給与所得!$J$13,配偶者の給与所得!$N$13/10000,IF(AP6&gt;配偶者の給与所得!$J$14,"",配偶者の給与所得!$N$14/10000)))))</f>
        <v>100</v>
      </c>
      <c r="AQ19" s="8" t="str">
        <f>IF(AQ6="","",IF(AQ6&lt;=配偶者の給与所得!$J$11,配偶者の給与所得!$N$11/10000,IF(AQ6&lt;=配偶者の給与所得!$J$12,配偶者の給与所得!$N$12/10000,IF(AQ6&lt;=配偶者の給与所得!$J$13,配偶者の給与所得!$N$13/10000,IF(AQ6&gt;配偶者の給与所得!$J$14,"",配偶者の給与所得!$N$14/10000)))))</f>
        <v/>
      </c>
      <c r="AR19" s="8" t="str">
        <f>IF(AR6="","",IF(AR6&lt;=配偶者の給与所得!$J$11,配偶者の給与所得!$N$11/10000,IF(AR6&lt;=配偶者の給与所得!$J$12,配偶者の給与所得!$N$12/10000,IF(AR6&lt;=配偶者の給与所得!$J$13,配偶者の給与所得!$N$13/10000,IF(AR6&gt;配偶者の給与所得!$J$14,"",配偶者の給与所得!$N$14/10000)))))</f>
        <v/>
      </c>
      <c r="AS19" s="8" t="str">
        <f>IF(AS6="","",IF(AS6&lt;=配偶者の給与所得!$J$11,配偶者の給与所得!$N$11/10000,IF(AS6&lt;=配偶者の給与所得!$J$12,配偶者の給与所得!$N$12/10000,IF(AS6&lt;=配偶者の給与所得!$J$13,配偶者の給与所得!$N$13/10000,IF(AS6&gt;配偶者の給与所得!$J$14,"",配偶者の給与所得!$N$14/10000)))))</f>
        <v/>
      </c>
      <c r="AT19" s="8" t="str">
        <f>IF(AT6="","",IF(AT6&lt;=配偶者の給与所得!$J$11,配偶者の給与所得!$N$11/10000,IF(AT6&lt;=配偶者の給与所得!$J$12,配偶者の給与所得!$N$12/10000,IF(AT6&lt;=配偶者の給与所得!$J$13,配偶者の給与所得!$N$13/10000,IF(AT6&gt;配偶者の給与所得!$J$14,"",配偶者の給与所得!$N$14/10000)))))</f>
        <v/>
      </c>
      <c r="AU19" s="8" t="str">
        <f>IF(AU6="","",IF(AU6&lt;=配偶者の給与所得!$J$11,配偶者の給与所得!$N$11/10000,IF(AU6&lt;=配偶者の給与所得!$J$12,配偶者の給与所得!$N$12/10000,IF(AU6&lt;=配偶者の給与所得!$J$13,配偶者の給与所得!$N$13/10000,IF(AU6&gt;配偶者の給与所得!$J$14,"",配偶者の給与所得!$N$14/10000)))))</f>
        <v/>
      </c>
      <c r="AV19" s="8" t="str">
        <f>IF(AV6="","",IF(AV6&lt;=配偶者の給与所得!$J$11,配偶者の給与所得!$N$11/10000,IF(AV6&lt;=配偶者の給与所得!$J$12,配偶者の給与所得!$N$12/10000,IF(AV6&lt;=配偶者の給与所得!$J$13,配偶者の給与所得!$N$13/10000,IF(AV6&gt;配偶者の給与所得!$J$14,"",配偶者の給与所得!$N$14/10000)))))</f>
        <v/>
      </c>
      <c r="AW19" s="8" t="str">
        <f>IF(AW6="","",IF(AW6&lt;=配偶者の給与所得!$J$11,配偶者の給与所得!$N$11/10000,IF(AW6&lt;=配偶者の給与所得!$J$12,配偶者の給与所得!$N$12/10000,IF(AW6&lt;=配偶者の給与所得!$J$13,配偶者の給与所得!$N$13/10000,IF(AW6&gt;配偶者の給与所得!$J$14,"",配偶者の給与所得!$N$14/10000)))))</f>
        <v/>
      </c>
      <c r="AX19" s="8" t="str">
        <f>IF(AX6="","",IF(AX6&lt;=配偶者の給与所得!$J$11,配偶者の給与所得!$N$11/10000,IF(AX6&lt;=配偶者の給与所得!$J$12,配偶者の給与所得!$N$12/10000,IF(AX6&lt;=配偶者の給与所得!$J$13,配偶者の給与所得!$N$13/10000,IF(AX6&gt;配偶者の給与所得!$J$14,"",配偶者の給与所得!$N$14/10000)))))</f>
        <v/>
      </c>
      <c r="AY19" s="8" t="str">
        <f>IF(AY6="","",IF(AY6&lt;=配偶者の給与所得!$J$11,配偶者の給与所得!$N$11/10000,IF(AY6&lt;=配偶者の給与所得!$J$12,配偶者の給与所得!$N$12/10000,IF(AY6&lt;=配偶者の給与所得!$J$13,配偶者の給与所得!$N$13/10000,IF(AY6&gt;配偶者の給与所得!$J$14,"",配偶者の給与所得!$N$14/10000)))))</f>
        <v/>
      </c>
      <c r="AZ19" s="8" t="str">
        <f>IF(AZ6="","",IF(AZ6&lt;=配偶者の給与所得!$J$11,配偶者の給与所得!$N$11/10000,IF(AZ6&lt;=配偶者の給与所得!$J$12,配偶者の給与所得!$N$12/10000,IF(AZ6&lt;=配偶者の給与所得!$J$13,配偶者の給与所得!$N$13/10000,IF(AZ6&gt;配偶者の給与所得!$J$14,"",配偶者の給与所得!$N$14/10000)))))</f>
        <v/>
      </c>
      <c r="BA19" s="8" t="str">
        <f>IF(BA6="","",IF(BA6&lt;=配偶者の給与所得!$J$11,配偶者の給与所得!$N$11/10000,IF(BA6&lt;=配偶者の給与所得!$J$12,配偶者の給与所得!$N$12/10000,IF(BA6&lt;=配偶者の給与所得!$J$13,配偶者の給与所得!$N$13/10000,IF(BA6&gt;配偶者の給与所得!$J$14,"",配偶者の給与所得!$N$14/10000)))))</f>
        <v/>
      </c>
      <c r="BB19" s="8" t="str">
        <f>IF(BB6="","",IF(BB6&lt;=配偶者の給与所得!$J$11,配偶者の給与所得!$N$11/10000,IF(BB6&lt;=配偶者の給与所得!$J$12,配偶者の給与所得!$N$12/10000,IF(BB6&lt;=配偶者の給与所得!$J$13,配偶者の給与所得!$N$13/10000,IF(BB6&gt;配偶者の給与所得!$J$14,"",配偶者の給与所得!$N$14/10000)))))</f>
        <v/>
      </c>
      <c r="BC19" s="8" t="str">
        <f>IF(BC6="","",IF(BC6&lt;=配偶者の給与所得!$J$11,配偶者の給与所得!$N$11/10000,IF(BC6&lt;=配偶者の給与所得!$J$12,配偶者の給与所得!$N$12/10000,IF(BC6&lt;=配偶者の給与所得!$J$13,配偶者の給与所得!$N$13/10000,IF(BC6&gt;配偶者の給与所得!$J$14,"",配偶者の給与所得!$N$14/10000)))))</f>
        <v/>
      </c>
      <c r="BD19" s="8" t="str">
        <f>IF(BD6="","",IF(BD6&lt;=配偶者の給与所得!$J$11,配偶者の給与所得!$N$11/10000,IF(BD6&lt;=配偶者の給与所得!$J$12,配偶者の給与所得!$N$12/10000,IF(BD6&lt;=配偶者の給与所得!$J$13,配偶者の給与所得!$N$13/10000,IF(BD6&gt;配偶者の給与所得!$J$14,"",配偶者の給与所得!$N$14/10000)))))</f>
        <v/>
      </c>
      <c r="BE19" s="8" t="str">
        <f>IF(BE6="","",IF(BE6&lt;=配偶者の給与所得!$J$11,配偶者の給与所得!$N$11/10000,IF(BE6&lt;=配偶者の給与所得!$J$12,配偶者の給与所得!$N$12/10000,IF(BE6&lt;=配偶者の給与所得!$J$13,配偶者の給与所得!$N$13/10000,IF(BE6&gt;配偶者の給与所得!$J$14,"",配偶者の給与所得!$N$14/10000)))))</f>
        <v/>
      </c>
      <c r="BF19" s="8" t="str">
        <f>IF(BF6="","",IF(BF6&lt;=配偶者の給与所得!$J$11,配偶者の給与所得!$N$11/10000,IF(BF6&lt;=配偶者の給与所得!$J$12,配偶者の給与所得!$N$12/10000,IF(BF6&lt;=配偶者の給与所得!$J$13,配偶者の給与所得!$N$13/10000,IF(BF6&gt;配偶者の給与所得!$J$14,"",配偶者の給与所得!$N$14/10000)))))</f>
        <v/>
      </c>
      <c r="BG19" s="8" t="str">
        <f>IF(BG6="","",IF(BG6&lt;=配偶者の給与所得!$J$11,配偶者の給与所得!$N$11/10000,IF(BG6&lt;=配偶者の給与所得!$J$12,配偶者の給与所得!$N$12/10000,IF(BG6&lt;=配偶者の給与所得!$J$13,配偶者の給与所得!$N$13/10000,IF(BG6&gt;配偶者の給与所得!$J$14,"",配偶者の給与所得!$N$14/10000)))))</f>
        <v/>
      </c>
      <c r="BH19" s="8" t="str">
        <f>IF(BH6="","",IF(BH6&lt;=配偶者の給与所得!$J$11,配偶者の給与所得!$N$11/10000,IF(BH6&lt;=配偶者の給与所得!$J$12,配偶者の給与所得!$N$12/10000,IF(BH6&lt;=配偶者の給与所得!$J$13,配偶者の給与所得!$N$13/10000,IF(BH6&gt;配偶者の給与所得!$J$14,"",配偶者の給与所得!$N$14/10000)))))</f>
        <v/>
      </c>
      <c r="BI19" s="8" t="str">
        <f>IF(BI6="","",IF(BI6&lt;=配偶者の給与所得!$J$11,配偶者の給与所得!$N$11/10000,IF(BI6&lt;=配偶者の給与所得!$J$12,配偶者の給与所得!$N$12/10000,IF(BI6&lt;=配偶者の給与所得!$J$13,配偶者の給与所得!$N$13/10000,IF(BI6&gt;配偶者の給与所得!$J$14,"",配偶者の給与所得!$N$14/10000)))))</f>
        <v/>
      </c>
      <c r="BJ19" s="8" t="str">
        <f>IF(BJ6="","",IF(BJ6&lt;=配偶者の給与所得!$J$11,配偶者の給与所得!$N$11/10000,IF(BJ6&lt;=配偶者の給与所得!$J$12,配偶者の給与所得!$N$12/10000,IF(BJ6&lt;=配偶者の給与所得!$J$13,配偶者の給与所得!$N$13/10000,IF(BJ6&gt;配偶者の給与所得!$J$14,"",配偶者の給与所得!$N$14/10000)))))</f>
        <v/>
      </c>
      <c r="BK19" s="8" t="str">
        <f>IF(BK6="","",IF(BK6&lt;=配偶者の給与所得!$J$11,配偶者の給与所得!$N$11/10000,IF(BK6&lt;=配偶者の給与所得!$J$12,配偶者の給与所得!$N$12/10000,IF(BK6&lt;=配偶者の給与所得!$J$13,配偶者の給与所得!$N$13/10000,IF(BK6&gt;配偶者の給与所得!$J$14,"",配偶者の給与所得!$N$14/10000)))))</f>
        <v/>
      </c>
      <c r="BL19" s="8" t="str">
        <f>IF(BL6="","",IF(BL6&lt;=配偶者の給与所得!$J$11,配偶者の給与所得!$N$11/10000,IF(BL6&lt;=配偶者の給与所得!$J$12,配偶者の給与所得!$N$12/10000,IF(BL6&lt;=配偶者の給与所得!$J$13,配偶者の給与所得!$N$13/10000,IF(BL6&gt;配偶者の給与所得!$J$14,"",配偶者の給与所得!$N$14/10000)))))</f>
        <v/>
      </c>
      <c r="BM19" s="8" t="str">
        <f>IF(BM6="","",IF(BM6&lt;=配偶者の給与所得!$J$11,配偶者の給与所得!$N$11/10000,IF(BM6&lt;=配偶者の給与所得!$J$12,配偶者の給与所得!$N$12/10000,IF(BM6&lt;=配偶者の給与所得!$J$13,配偶者の給与所得!$N$13/10000,IF(BM6&gt;配偶者の給与所得!$J$14,"",配偶者の給与所得!$N$14/10000)))))</f>
        <v/>
      </c>
      <c r="BN19" s="8" t="str">
        <f>IF(BN6="","",IF(BN6&lt;=配偶者の給与所得!$J$11,配偶者の給与所得!$N$11/10000,IF(BN6&lt;=配偶者の給与所得!$J$12,配偶者の給与所得!$N$12/10000,IF(BN6&lt;=配偶者の給与所得!$J$13,配偶者の給与所得!$N$13/10000,IF(BN6&gt;配偶者の給与所得!$J$14,"",配偶者の給与所得!$N$14/10000)))))</f>
        <v/>
      </c>
      <c r="BO19" s="8" t="str">
        <f>IF(BO6="","",IF(BO6&lt;=配偶者の給与所得!$J$11,配偶者の給与所得!$N$11/10000,IF(BO6&lt;=配偶者の給与所得!$J$12,配偶者の給与所得!$N$12/10000,IF(BO6&lt;=配偶者の給与所得!$J$13,配偶者の給与所得!$N$13/10000,IF(BO6&gt;配偶者の給与所得!$J$14,"",配偶者の給与所得!$N$14/10000)))))</f>
        <v/>
      </c>
      <c r="BP19" s="8" t="str">
        <f>IF(BP6="","",IF(BP6&lt;=配偶者の給与所得!$J$11,配偶者の給与所得!$N$11/10000,IF(BP6&lt;=配偶者の給与所得!$J$12,配偶者の給与所得!$N$12/10000,IF(BP6&lt;=配偶者の給与所得!$J$13,配偶者の給与所得!$N$13/10000,IF(BP6&gt;配偶者の給与所得!$J$14,"",配偶者の給与所得!$N$14/10000)))))</f>
        <v/>
      </c>
      <c r="BQ19" s="8" t="str">
        <f>IF(BQ6="","",IF(BQ6&lt;=配偶者の給与所得!$J$11,配偶者の給与所得!$N$11/10000,IF(BQ6&lt;=配偶者の給与所得!$J$12,配偶者の給与所得!$N$12/10000,IF(BQ6&lt;=配偶者の給与所得!$J$13,配偶者の給与所得!$N$13/10000,IF(BQ6&gt;配偶者の給与所得!$J$14,"",配偶者の給与所得!$N$14/10000)))))</f>
        <v/>
      </c>
      <c r="BR19" s="8" t="str">
        <f>IF(BR6="","",IF(BR6&lt;=配偶者の給与所得!$J$11,配偶者の給与所得!$N$11/10000,IF(BR6&lt;=配偶者の給与所得!$J$12,配偶者の給与所得!$N$12/10000,IF(BR6&lt;=配偶者の給与所得!$J$13,配偶者の給与所得!$N$13/10000,IF(BR6&gt;配偶者の給与所得!$J$14,"",配偶者の給与所得!$N$14/10000)))))</f>
        <v/>
      </c>
      <c r="BS19" s="8" t="str">
        <f>IF(BS6="","",IF(BS6&lt;=配偶者の給与所得!$J$11,配偶者の給与所得!$N$11/10000,IF(BS6&lt;=配偶者の給与所得!$J$12,配偶者の給与所得!$N$12/10000,IF(BS6&lt;=配偶者の給与所得!$J$13,配偶者の給与所得!$N$13/10000,IF(BS6&gt;配偶者の給与所得!$J$14,"",配偶者の給与所得!$N$14/10000)))))</f>
        <v/>
      </c>
      <c r="BT19" s="8" t="str">
        <f>IF(BT6="","",IF(BT6&lt;=配偶者の給与所得!$J$11,配偶者の給与所得!$N$11/10000,IF(BT6&lt;=配偶者の給与所得!$J$12,配偶者の給与所得!$N$12/10000,IF(BT6&lt;=配偶者の給与所得!$J$13,配偶者の給与所得!$N$13/10000,IF(BT6&gt;配偶者の給与所得!$J$14,"",配偶者の給与所得!$N$14/10000)))))</f>
        <v/>
      </c>
      <c r="BU19" s="8" t="str">
        <f>IF(BU6="","",IF(BU6&lt;=配偶者の給与所得!$J$11,配偶者の給与所得!$N$11/10000,IF(BU6&lt;=配偶者の給与所得!$J$12,配偶者の給与所得!$N$12/10000,IF(BU6&lt;=配偶者の給与所得!$J$13,配偶者の給与所得!$N$13/10000,IF(BU6&gt;配偶者の給与所得!$J$14,"",配偶者の給与所得!$N$14/10000)))))</f>
        <v/>
      </c>
      <c r="BV19" s="8" t="str">
        <f>IF(BV6="","",IF(BV6&lt;=配偶者の給与所得!$J$11,配偶者の給与所得!$N$11/10000,IF(BV6&lt;=配偶者の給与所得!$J$12,配偶者の給与所得!$N$12/10000,IF(BV6&lt;=配偶者の給与所得!$J$13,配偶者の給与所得!$N$13/10000,IF(BV6&gt;配偶者の給与所得!$J$14,"",配偶者の給与所得!$N$14/10000)))))</f>
        <v/>
      </c>
      <c r="BW19" s="8" t="str">
        <f>IF(BW6="","",IF(BW6&lt;=配偶者の給与所得!$J$11,配偶者の給与所得!$N$11/10000,IF(BW6&lt;=配偶者の給与所得!$J$12,配偶者の給与所得!$N$12/10000,IF(BW6&lt;=配偶者の給与所得!$J$13,配偶者の給与所得!$N$13/10000,IF(BW6&gt;配偶者の給与所得!$J$14,"",配偶者の給与所得!$N$14/10000)))))</f>
        <v/>
      </c>
      <c r="BX19" s="8" t="str">
        <f>IF(BX6="","",IF(BX6&lt;=配偶者の給与所得!$J$11,配偶者の給与所得!$N$11/10000,IF(BX6&lt;=配偶者の給与所得!$J$12,配偶者の給与所得!$N$12/10000,IF(BX6&lt;=配偶者の給与所得!$J$13,配偶者の給与所得!$N$13/10000,IF(BX6&gt;配偶者の給与所得!$J$14,"",配偶者の給与所得!$N$14/10000)))))</f>
        <v/>
      </c>
      <c r="BY19" s="8" t="str">
        <f>IF(BY6="","",IF(BY6&lt;=配偶者の給与所得!$J$11,配偶者の給与所得!$N$11/10000,IF(BY6&lt;=配偶者の給与所得!$J$12,配偶者の給与所得!$N$12/10000,IF(BY6&lt;=配偶者の給与所得!$J$13,配偶者の給与所得!$N$13/10000,IF(BY6&gt;配偶者の給与所得!$J$14,"",配偶者の給与所得!$N$14/10000)))))</f>
        <v/>
      </c>
      <c r="BZ19" s="8" t="str">
        <f>IF(BZ6="","",IF(BZ6&lt;=配偶者の給与所得!$J$11,配偶者の給与所得!$N$11/10000,IF(BZ6&lt;=配偶者の給与所得!$J$12,配偶者の給与所得!$N$12/10000,IF(BZ6&lt;=配偶者の給与所得!$J$13,配偶者の給与所得!$N$13/10000,IF(BZ6&gt;配偶者の給与所得!$J$14,"",配偶者の給与所得!$N$14/10000)))))</f>
        <v/>
      </c>
      <c r="CA19" s="8" t="str">
        <f>IF(CA6="","",IF(CA6&lt;=配偶者の給与所得!$J$11,配偶者の給与所得!$N$11/10000,IF(CA6&lt;=配偶者の給与所得!$J$12,配偶者の給与所得!$N$12/10000,IF(CA6&lt;=配偶者の給与所得!$J$13,配偶者の給与所得!$N$13/10000,IF(CA6&gt;配偶者の給与所得!$J$14,"",配偶者の給与所得!$N$14/10000)))))</f>
        <v/>
      </c>
      <c r="CB19" s="8" t="str">
        <f>IF(CB6="","",IF(CB6&lt;=配偶者の給与所得!$J$11,配偶者の給与所得!$N$11/10000,IF(CB6&lt;=配偶者の給与所得!$J$12,配偶者の給与所得!$N$12/10000,IF(CB6&lt;=配偶者の給与所得!$J$13,配偶者の給与所得!$N$13/10000,IF(CB6&gt;配偶者の給与所得!$J$14,"",配偶者の給与所得!$N$14/10000)))))</f>
        <v/>
      </c>
      <c r="CC19" s="8" t="str">
        <f>IF(CC6="","",IF(CC6&lt;=配偶者の給与所得!$J$11,配偶者の給与所得!$N$11/10000,IF(CC6&lt;=配偶者の給与所得!$J$12,配偶者の給与所得!$N$12/10000,IF(CC6&lt;=配偶者の給与所得!$J$13,配偶者の給与所得!$N$13/10000,IF(CC6&gt;配偶者の給与所得!$J$14,"",配偶者の給与所得!$N$14/10000)))))</f>
        <v/>
      </c>
      <c r="CD19" s="8" t="str">
        <f>IF(CD6="","",IF(CD6&lt;=配偶者の給与所得!$J$11,配偶者の給与所得!$N$11/10000,IF(CD6&lt;=配偶者の給与所得!$J$12,配偶者の給与所得!$N$12/10000,IF(CD6&lt;=配偶者の給与所得!$J$13,配偶者の給与所得!$N$13/10000,IF(CD6&gt;配偶者の給与所得!$J$14,"",配偶者の給与所得!$N$14/10000)))))</f>
        <v/>
      </c>
      <c r="CE19" s="8" t="str">
        <f>IF(CE6="","",IF(CE6&lt;=配偶者の給与所得!$J$11,配偶者の給与所得!$N$11/10000,IF(CE6&lt;=配偶者の給与所得!$J$12,配偶者の給与所得!$N$12/10000,IF(CE6&lt;=配偶者の給与所得!$J$13,配偶者の給与所得!$N$13/10000,IF(CE6&gt;配偶者の給与所得!$J$14,"",配偶者の給与所得!$N$14/10000)))))</f>
        <v/>
      </c>
      <c r="CF19" s="8" t="str">
        <f>IF(CF6="","",IF(CF6&lt;=配偶者の給与所得!$J$11,配偶者の給与所得!$N$11/10000,IF(CF6&lt;=配偶者の給与所得!$J$12,配偶者の給与所得!$N$12/10000,IF(CF6&lt;=配偶者の給与所得!$J$13,配偶者の給与所得!$N$13/10000,IF(CF6&gt;配偶者の給与所得!$J$14,"",配偶者の給与所得!$N$14/10000)))))</f>
        <v/>
      </c>
      <c r="CG19" s="8" t="str">
        <f>IF(CG6="","",IF(CG6&lt;=配偶者の給与所得!$J$11,配偶者の給与所得!$N$11/10000,IF(CG6&lt;=配偶者の給与所得!$J$12,配偶者の給与所得!$N$12/10000,IF(CG6&lt;=配偶者の給与所得!$J$13,配偶者の給与所得!$N$13/10000,IF(CG6&gt;配偶者の給与所得!$J$14,"",配偶者の給与所得!$N$14/10000)))))</f>
        <v/>
      </c>
      <c r="CH19" s="8" t="str">
        <f>IF(CH6="","",IF(CH6&lt;=配偶者の給与所得!$J$11,配偶者の給与所得!$N$11/10000,IF(CH6&lt;=配偶者の給与所得!$J$12,配偶者の給与所得!$N$12/10000,IF(CH6&lt;=配偶者の給与所得!$J$13,配偶者の給与所得!$N$13/10000,IF(CH6&gt;配偶者の給与所得!$J$14,"",配偶者の給与所得!$N$14/10000)))))</f>
        <v/>
      </c>
      <c r="CI19" s="8" t="str">
        <f>IF(CI6="","",IF(CI6&lt;=配偶者の給与所得!$J$11,配偶者の給与所得!$N$11/10000,IF(CI6&lt;=配偶者の給与所得!$J$12,配偶者の給与所得!$N$12/10000,IF(CI6&lt;=配偶者の給与所得!$J$13,配偶者の給与所得!$N$13/10000,IF(CI6&gt;配偶者の給与所得!$J$14,"",配偶者の給与所得!$N$14/10000)))))</f>
        <v/>
      </c>
      <c r="CJ19" s="8" t="str">
        <f>IF(CJ6="","",IF(CJ6&lt;=配偶者の給与所得!$J$11,配偶者の給与所得!$N$11/10000,IF(CJ6&lt;=配偶者の給与所得!$J$12,配偶者の給与所得!$N$12/10000,IF(CJ6&lt;=配偶者の給与所得!$J$13,配偶者の給与所得!$N$13/10000,IF(CJ6&gt;配偶者の給与所得!$J$14,"",配偶者の給与所得!$N$14/10000)))))</f>
        <v/>
      </c>
      <c r="CK19" s="8" t="str">
        <f>IF(CK6="","",IF(CK6&lt;=配偶者の給与所得!$J$11,配偶者の給与所得!$N$11/10000,IF(CK6&lt;=配偶者の給与所得!$J$12,配偶者の給与所得!$N$12/10000,IF(CK6&lt;=配偶者の給与所得!$J$13,配偶者の給与所得!$N$13/10000,IF(CK6&gt;配偶者の給与所得!$J$14,"",配偶者の給与所得!$N$14/10000)))))</f>
        <v/>
      </c>
      <c r="CL19" s="8" t="str">
        <f>IF(CL6="","",IF(CL6&lt;=配偶者の給与所得!$J$11,配偶者の給与所得!$N$11/10000,IF(CL6&lt;=配偶者の給与所得!$J$12,配偶者の給与所得!$N$12/10000,IF(CL6&lt;=配偶者の給与所得!$J$13,配偶者の給与所得!$N$13/10000,IF(CL6&gt;配偶者の給与所得!$J$14,"",配偶者の給与所得!$N$14/10000)))))</f>
        <v/>
      </c>
      <c r="CM19" s="8" t="str">
        <f>IF(CM6="","",IF(CM6&lt;=配偶者の給与所得!$J$11,配偶者の給与所得!$N$11/10000,IF(CM6&lt;=配偶者の給与所得!$J$12,配偶者の給与所得!$N$12/10000,IF(CM6&lt;=配偶者の給与所得!$J$13,配偶者の給与所得!$N$13/10000,IF(CM6&gt;配偶者の給与所得!$J$14,"",配偶者の給与所得!$N$14/10000)))))</f>
        <v/>
      </c>
      <c r="CN19" s="8" t="str">
        <f>IF(CN6="","",IF(CN6&lt;=配偶者の給与所得!$J$11,配偶者の給与所得!$N$11/10000,IF(CN6&lt;=配偶者の給与所得!$J$12,配偶者の給与所得!$N$12/10000,IF(CN6&lt;=配偶者の給与所得!$J$13,配偶者の給与所得!$N$13/10000,IF(CN6&gt;配偶者の給与所得!$J$14,"",配偶者の給与所得!$N$14/10000)))))</f>
        <v/>
      </c>
      <c r="CO19" s="8" t="str">
        <f>IF(CO6="","",IF(CO6&lt;=配偶者の給与所得!$J$11,配偶者の給与所得!$N$11/10000,IF(CO6&lt;=配偶者の給与所得!$J$12,配偶者の給与所得!$N$12/10000,IF(CO6&lt;=配偶者の給与所得!$J$13,配偶者の給与所得!$N$13/10000,IF(CO6&gt;配偶者の給与所得!$J$14,"",配偶者の給与所得!$N$14/10000)))))</f>
        <v/>
      </c>
      <c r="CP19" s="8" t="str">
        <f>IF(CP6="","",IF(CP6&lt;=配偶者の給与所得!$J$11,配偶者の給与所得!$N$11/10000,IF(CP6&lt;=配偶者の給与所得!$J$12,配偶者の給与所得!$N$12/10000,IF(CP6&lt;=配偶者の給与所得!$J$13,配偶者の給与所得!$N$13/10000,IF(CP6&gt;配偶者の給与所得!$J$14,"",配偶者の給与所得!$N$14/10000)))))</f>
        <v/>
      </c>
      <c r="CQ19" s="8" t="str">
        <f>IF(CQ6="","",IF(CQ6&lt;=配偶者の給与所得!$J$11,配偶者の給与所得!$N$11/10000,IF(CQ6&lt;=配偶者の給与所得!$J$12,配偶者の給与所得!$N$12/10000,IF(CQ6&lt;=配偶者の給与所得!$J$13,配偶者の給与所得!$N$13/10000,IF(CQ6&gt;配偶者の給与所得!$J$14,"",配偶者の給与所得!$N$14/10000)))))</f>
        <v/>
      </c>
      <c r="CR19" s="8" t="str">
        <f>IF(CR6="","",IF(CR6&lt;=配偶者の給与所得!$J$11,配偶者の給与所得!$N$11/10000,IF(CR6&lt;=配偶者の給与所得!$J$12,配偶者の給与所得!$N$12/10000,IF(CR6&lt;=配偶者の給与所得!$J$13,配偶者の給与所得!$N$13/10000,IF(CR6&gt;配偶者の給与所得!$J$14,"",配偶者の給与所得!$N$14/10000)))))</f>
        <v/>
      </c>
      <c r="CS19" s="8" t="str">
        <f>IF(CS6="","",IF(CS6&lt;=配偶者の給与所得!$J$11,配偶者の給与所得!$N$11/10000,IF(CS6&lt;=配偶者の給与所得!$J$12,配偶者の給与所得!$N$12/10000,IF(CS6&lt;=配偶者の給与所得!$J$13,配偶者の給与所得!$N$13/10000,IF(CS6&gt;配偶者の給与所得!$J$14,"",配偶者の給与所得!$N$14/10000)))))</f>
        <v/>
      </c>
      <c r="CT19" s="8" t="str">
        <f>IF(CT6="","",IF(CT6&lt;=配偶者の給与所得!$J$11,配偶者の給与所得!$N$11/10000,IF(CT6&lt;=配偶者の給与所得!$J$12,配偶者の給与所得!$N$12/10000,IF(CT6&lt;=配偶者の給与所得!$J$13,配偶者の給与所得!$N$13/10000,IF(CT6&gt;配偶者の給与所得!$J$14,"",配偶者の給与所得!$N$14/10000)))))</f>
        <v/>
      </c>
      <c r="CU19" s="8" t="str">
        <f>IF(CU6="","",IF(CU6&lt;=配偶者の給与所得!$J$11,配偶者の給与所得!$N$11/10000,IF(CU6&lt;=配偶者の給与所得!$J$12,配偶者の給与所得!$N$12/10000,IF(CU6&lt;=配偶者の給与所得!$J$13,配偶者の給与所得!$N$13/10000,IF(CU6&gt;配偶者の給与所得!$J$14,"",配偶者の給与所得!$N$14/10000)))))</f>
        <v/>
      </c>
      <c r="CV19" s="8" t="str">
        <f>IF(CV6="","",IF(CV6&lt;=配偶者の給与所得!$J$11,配偶者の給与所得!$N$11/10000,IF(CV6&lt;=配偶者の給与所得!$J$12,配偶者の給与所得!$N$12/10000,IF(CV6&lt;=配偶者の給与所得!$J$13,配偶者の給与所得!$N$13/10000,IF(CV6&gt;配偶者の給与所得!$J$14,"",配偶者の給与所得!$N$14/10000)))))</f>
        <v/>
      </c>
      <c r="CW19" s="8" t="str">
        <f>IF(CW6="","",IF(CW6&lt;=配偶者の給与所得!$J$11,配偶者の給与所得!$N$11/10000,IF(CW6&lt;=配偶者の給与所得!$J$12,配偶者の給与所得!$N$12/10000,IF(CW6&lt;=配偶者の給与所得!$J$13,配偶者の給与所得!$N$13/10000,IF(CW6&gt;配偶者の給与所得!$J$14,"",配偶者の給与所得!$N$14/10000)))))</f>
        <v/>
      </c>
      <c r="CX19" s="8" t="str">
        <f>IF(CX6="","",IF(CX6&lt;=配偶者の給与所得!$J$11,配偶者の給与所得!$N$11/10000,IF(CX6&lt;=配偶者の給与所得!$J$12,配偶者の給与所得!$N$12/10000,IF(CX6&lt;=配偶者の給与所得!$J$13,配偶者の給与所得!$N$13/10000,IF(CX6&gt;配偶者の給与所得!$J$14,"",配偶者の給与所得!$N$14/10000)))))</f>
        <v/>
      </c>
      <c r="CY19" s="8" t="str">
        <f>IF(CY6="","",IF(CY6&lt;=配偶者の給与所得!$J$11,配偶者の給与所得!$N$11/10000,IF(CY6&lt;=配偶者の給与所得!$J$12,配偶者の給与所得!$N$12/10000,IF(CY6&lt;=配偶者の給与所得!$J$13,配偶者の給与所得!$N$13/10000,IF(CY6&gt;配偶者の給与所得!$J$14,"",配偶者の給与所得!$N$14/10000)))))</f>
        <v/>
      </c>
      <c r="CZ19" s="8" t="str">
        <f>IF(CZ6="","",IF(CZ6&lt;=配偶者の給与所得!$J$11,配偶者の給与所得!$N$11/10000,IF(CZ6&lt;=配偶者の給与所得!$J$12,配偶者の給与所得!$N$12/10000,IF(CZ6&lt;=配偶者の給与所得!$J$13,配偶者の給与所得!$N$13/10000,IF(CZ6&gt;配偶者の給与所得!$J$14,"",配偶者の給与所得!$N$14/10000)))))</f>
        <v/>
      </c>
      <c r="DA19" s="8" t="str">
        <f>IF(DA6="","",IF(DA6&lt;=配偶者の給与所得!$J$11,配偶者の給与所得!$N$11/10000,IF(DA6&lt;=配偶者の給与所得!$J$12,配偶者の給与所得!$N$12/10000,IF(DA6&lt;=配偶者の給与所得!$J$13,配偶者の給与所得!$N$13/10000,IF(DA6&gt;配偶者の給与所得!$J$14,"",配偶者の給与所得!$N$14/10000)))))</f>
        <v/>
      </c>
      <c r="DB19" s="8" t="str">
        <f>IF(DB6="","",IF(DB6&lt;=配偶者の給与所得!$J$11,配偶者の給与所得!$N$11/10000,IF(DB6&lt;=配偶者の給与所得!$J$12,配偶者の給与所得!$N$12/10000,IF(DB6&lt;=配偶者の給与所得!$J$13,配偶者の給与所得!$N$13/10000,IF(DB6&gt;配偶者の給与所得!$J$14,"",配偶者の給与所得!$N$14/10000)))))</f>
        <v/>
      </c>
      <c r="DC19" s="8" t="str">
        <f>IF(DC6="","",IF(DC6&lt;=配偶者の給与所得!$J$11,配偶者の給与所得!$N$11/10000,IF(DC6&lt;=配偶者の給与所得!$J$12,配偶者の給与所得!$N$12/10000,IF(DC6&lt;=配偶者の給与所得!$J$13,配偶者の給与所得!$N$13/10000,IF(DC6&gt;配偶者の給与所得!$J$14,"",配偶者の給与所得!$N$14/10000)))))</f>
        <v/>
      </c>
      <c r="DD19" s="8" t="str">
        <f>IF(DD6="","",IF(DD6&lt;=配偶者の給与所得!$J$11,配偶者の給与所得!$N$11/10000,IF(DD6&lt;=配偶者の給与所得!$J$12,配偶者の給与所得!$N$12/10000,IF(DD6&lt;=配偶者の給与所得!$J$13,配偶者の給与所得!$N$13/10000,IF(DD6&gt;配偶者の給与所得!$J$14,"",配偶者の給与所得!$N$14/10000)))))</f>
        <v/>
      </c>
    </row>
    <row r="20" spans="2:108" ht="24" hidden="1" customHeight="1">
      <c r="B20" s="368" t="s">
        <v>17</v>
      </c>
      <c r="C20" s="409"/>
      <c r="D20" s="236"/>
      <c r="E20" s="369" t="s">
        <v>378</v>
      </c>
      <c r="F20" s="415" t="s">
        <v>321</v>
      </c>
      <c r="G20" s="416"/>
      <c r="H20" s="106"/>
      <c r="I20" s="106"/>
      <c r="J20" s="106"/>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K20" s="106"/>
      <c r="AL20" s="106"/>
      <c r="AM20" s="106"/>
      <c r="AN20" s="106"/>
      <c r="AO20" s="106"/>
      <c r="AP20" s="106"/>
      <c r="AQ20" s="106"/>
      <c r="AR20" s="106"/>
      <c r="AS20" s="106"/>
      <c r="AT20" s="106"/>
      <c r="AU20" s="106"/>
      <c r="AV20" s="106"/>
      <c r="AW20" s="106"/>
      <c r="AX20" s="106"/>
      <c r="AY20" s="106"/>
      <c r="AZ20" s="106"/>
      <c r="BA20" s="106"/>
      <c r="BB20" s="106"/>
      <c r="BC20" s="106"/>
      <c r="BD20" s="106"/>
      <c r="BE20" s="106"/>
      <c r="BF20" s="106"/>
      <c r="BG20" s="106"/>
      <c r="BH20" s="106"/>
      <c r="BI20" s="106"/>
      <c r="BJ20" s="106"/>
      <c r="BK20" s="106"/>
      <c r="BL20" s="106"/>
      <c r="BM20" s="106"/>
      <c r="BN20" s="106"/>
      <c r="BO20" s="106"/>
      <c r="BP20" s="106"/>
      <c r="BQ20" s="106"/>
      <c r="BR20" s="106"/>
      <c r="BS20" s="106"/>
      <c r="BT20" s="106"/>
      <c r="BU20" s="106"/>
      <c r="BV20" s="106"/>
      <c r="BW20" s="106"/>
      <c r="BX20" s="106"/>
      <c r="BY20" s="106"/>
      <c r="BZ20" s="106"/>
      <c r="CA20" s="106"/>
      <c r="CB20" s="106"/>
      <c r="CC20" s="106"/>
      <c r="CD20" s="106"/>
      <c r="CE20" s="106"/>
      <c r="CF20" s="106"/>
      <c r="CG20" s="106"/>
      <c r="CH20" s="106"/>
      <c r="CI20" s="106"/>
      <c r="CJ20" s="106"/>
      <c r="CK20" s="106"/>
      <c r="CL20" s="106"/>
      <c r="CM20" s="106"/>
      <c r="CN20" s="106"/>
      <c r="CO20" s="106"/>
      <c r="CP20" s="106"/>
      <c r="CQ20" s="106"/>
      <c r="CR20" s="106"/>
      <c r="CS20" s="106"/>
      <c r="CT20" s="106"/>
      <c r="CU20" s="106"/>
      <c r="CV20" s="106"/>
      <c r="CW20" s="106"/>
      <c r="CX20" s="106"/>
      <c r="CY20" s="106"/>
      <c r="CZ20" s="106"/>
      <c r="DA20" s="106"/>
      <c r="DB20" s="106"/>
      <c r="DC20" s="106"/>
      <c r="DD20" s="106"/>
    </row>
    <row r="21" spans="2:108" ht="24" hidden="1" customHeight="1">
      <c r="B21" s="407"/>
      <c r="C21" s="409"/>
      <c r="D21" s="236"/>
      <c r="E21" s="407"/>
      <c r="F21" s="380" t="s">
        <v>322</v>
      </c>
      <c r="G21" s="381"/>
      <c r="H21" s="107"/>
      <c r="I21" s="108"/>
      <c r="J21" s="108"/>
      <c r="K21" s="108"/>
      <c r="L21" s="108"/>
      <c r="M21" s="108"/>
      <c r="N21" s="108"/>
      <c r="O21" s="108"/>
      <c r="P21" s="109"/>
      <c r="Q21" s="109"/>
      <c r="R21" s="108"/>
      <c r="S21" s="108"/>
      <c r="T21" s="108"/>
      <c r="U21" s="108"/>
      <c r="V21" s="108"/>
      <c r="W21" s="108"/>
      <c r="X21" s="108"/>
      <c r="Y21" s="108"/>
      <c r="Z21" s="108"/>
      <c r="AA21" s="108"/>
      <c r="AB21" s="108"/>
      <c r="AC21" s="108"/>
      <c r="AD21" s="108"/>
      <c r="AE21" s="108"/>
      <c r="AF21" s="108"/>
      <c r="AG21" s="108"/>
      <c r="AH21" s="108"/>
      <c r="AI21" s="108"/>
      <c r="AJ21" s="108"/>
      <c r="AK21" s="108"/>
      <c r="AL21" s="108"/>
      <c r="AM21" s="108"/>
      <c r="AN21" s="108"/>
      <c r="AO21" s="108"/>
      <c r="AP21" s="108"/>
      <c r="AQ21" s="108"/>
      <c r="AR21" s="108"/>
      <c r="AS21" s="108"/>
      <c r="AT21" s="108"/>
      <c r="AU21" s="108"/>
      <c r="AV21" s="108"/>
      <c r="AW21" s="108"/>
      <c r="AX21" s="108"/>
      <c r="AY21" s="108"/>
      <c r="AZ21" s="108"/>
      <c r="BA21" s="108"/>
      <c r="BB21" s="108"/>
      <c r="BC21" s="108"/>
      <c r="BD21" s="108"/>
      <c r="BE21" s="108"/>
      <c r="BF21" s="108"/>
      <c r="BG21" s="108"/>
      <c r="BH21" s="108"/>
      <c r="BI21" s="108"/>
      <c r="BJ21" s="108"/>
      <c r="BK21" s="108"/>
      <c r="BL21" s="108"/>
      <c r="BM21" s="108"/>
      <c r="BN21" s="108"/>
      <c r="BO21" s="108"/>
      <c r="BP21" s="108"/>
      <c r="BQ21" s="108"/>
      <c r="BR21" s="108"/>
      <c r="BS21" s="108"/>
      <c r="BT21" s="108"/>
      <c r="BU21" s="108"/>
      <c r="BV21" s="108"/>
      <c r="BW21" s="108"/>
      <c r="BX21" s="108"/>
      <c r="BY21" s="108"/>
      <c r="BZ21" s="108"/>
      <c r="CA21" s="108"/>
      <c r="CB21" s="108"/>
      <c r="CC21" s="108"/>
      <c r="CD21" s="108"/>
      <c r="CE21" s="108"/>
      <c r="CF21" s="108"/>
      <c r="CG21" s="108"/>
      <c r="CH21" s="108"/>
      <c r="CI21" s="108"/>
      <c r="CJ21" s="108"/>
      <c r="CK21" s="108"/>
      <c r="CL21" s="108"/>
      <c r="CM21" s="108"/>
      <c r="CN21" s="108"/>
      <c r="CO21" s="108"/>
      <c r="CP21" s="108"/>
      <c r="CQ21" s="108"/>
      <c r="CR21" s="108"/>
      <c r="CS21" s="108"/>
      <c r="CT21" s="108"/>
      <c r="CU21" s="108"/>
      <c r="CV21" s="108"/>
      <c r="CW21" s="108"/>
      <c r="CX21" s="108"/>
      <c r="CY21" s="108"/>
      <c r="CZ21" s="108"/>
      <c r="DA21" s="108"/>
      <c r="DB21" s="108"/>
      <c r="DC21" s="108"/>
      <c r="DD21" s="108"/>
    </row>
    <row r="22" spans="2:108" ht="24" customHeight="1">
      <c r="B22" s="90"/>
      <c r="C22" s="409"/>
      <c r="D22" s="388" t="s">
        <v>378</v>
      </c>
      <c r="E22" s="389"/>
      <c r="F22" s="386" t="s">
        <v>487</v>
      </c>
      <c r="G22" s="387"/>
      <c r="H22" s="107"/>
      <c r="I22" s="108"/>
      <c r="J22" s="108"/>
      <c r="K22" s="108"/>
      <c r="L22" s="108"/>
      <c r="M22" s="108"/>
      <c r="N22" s="108"/>
      <c r="O22" s="108"/>
      <c r="P22" s="109"/>
      <c r="Q22" s="109"/>
      <c r="R22" s="108"/>
      <c r="S22" s="108"/>
      <c r="T22" s="108"/>
      <c r="U22" s="108"/>
      <c r="V22" s="108"/>
      <c r="W22" s="108"/>
      <c r="X22" s="108"/>
      <c r="Y22" s="108"/>
      <c r="Z22" s="108"/>
      <c r="AA22" s="108"/>
      <c r="AB22" s="108"/>
      <c r="AC22" s="108"/>
      <c r="AD22" s="108"/>
      <c r="AE22" s="108"/>
      <c r="AF22" s="108"/>
      <c r="AG22" s="108"/>
      <c r="AH22" s="108"/>
      <c r="AI22" s="108"/>
      <c r="AJ22" s="108"/>
      <c r="AK22" s="108"/>
      <c r="AL22" s="108"/>
      <c r="AM22" s="108"/>
      <c r="AN22" s="108"/>
      <c r="AO22" s="108"/>
      <c r="AP22" s="108"/>
      <c r="AQ22" s="108"/>
      <c r="AR22" s="108"/>
      <c r="AS22" s="108"/>
      <c r="AT22" s="108"/>
      <c r="AU22" s="108"/>
      <c r="AV22" s="108"/>
      <c r="AW22" s="108"/>
      <c r="AX22" s="108"/>
      <c r="AY22" s="108"/>
      <c r="AZ22" s="108"/>
      <c r="BA22" s="108"/>
      <c r="BB22" s="108"/>
      <c r="BC22" s="108"/>
      <c r="BD22" s="108"/>
      <c r="BE22" s="108"/>
      <c r="BF22" s="108"/>
      <c r="BG22" s="108"/>
      <c r="BH22" s="108"/>
      <c r="BI22" s="108"/>
      <c r="BJ22" s="108"/>
      <c r="BK22" s="108"/>
      <c r="BL22" s="108"/>
      <c r="BM22" s="108"/>
      <c r="BN22" s="108"/>
      <c r="BO22" s="108"/>
      <c r="BP22" s="108"/>
      <c r="BQ22" s="108"/>
      <c r="BR22" s="108"/>
      <c r="BS22" s="108"/>
      <c r="BT22" s="108"/>
      <c r="BU22" s="108"/>
      <c r="BV22" s="108"/>
      <c r="BW22" s="108"/>
      <c r="BX22" s="108"/>
      <c r="BY22" s="108"/>
      <c r="BZ22" s="108"/>
      <c r="CA22" s="108"/>
      <c r="CB22" s="108"/>
      <c r="CC22" s="108"/>
      <c r="CD22" s="108"/>
      <c r="CE22" s="108"/>
      <c r="CF22" s="108"/>
      <c r="CG22" s="108"/>
      <c r="CH22" s="108"/>
      <c r="CI22" s="108"/>
      <c r="CJ22" s="108"/>
      <c r="CK22" s="108"/>
      <c r="CL22" s="108"/>
      <c r="CM22" s="108"/>
      <c r="CN22" s="108"/>
      <c r="CO22" s="108"/>
      <c r="CP22" s="108"/>
      <c r="CQ22" s="108"/>
      <c r="CR22" s="108"/>
      <c r="CS22" s="108"/>
      <c r="CT22" s="108"/>
      <c r="CU22" s="108"/>
      <c r="CV22" s="108"/>
      <c r="CW22" s="108"/>
      <c r="CX22" s="108"/>
      <c r="CY22" s="108"/>
      <c r="CZ22" s="108"/>
      <c r="DA22" s="108"/>
      <c r="DB22" s="108"/>
      <c r="DC22" s="108"/>
      <c r="DD22" s="108"/>
    </row>
    <row r="23" spans="2:108" ht="24" customHeight="1">
      <c r="B23" s="90"/>
      <c r="C23" s="409"/>
      <c r="D23" s="390"/>
      <c r="E23" s="391"/>
      <c r="F23" s="413" t="s">
        <v>488</v>
      </c>
      <c r="G23" s="414"/>
      <c r="H23" s="107"/>
      <c r="I23" s="108"/>
      <c r="J23" s="108"/>
      <c r="K23" s="108"/>
      <c r="L23" s="108"/>
      <c r="M23" s="108"/>
      <c r="N23" s="108"/>
      <c r="O23" s="108"/>
      <c r="P23" s="109"/>
      <c r="Q23" s="109"/>
      <c r="R23" s="108"/>
      <c r="S23" s="108"/>
      <c r="T23" s="108"/>
      <c r="U23" s="108"/>
      <c r="V23" s="108"/>
      <c r="W23" s="108"/>
      <c r="X23" s="108"/>
      <c r="Y23" s="108"/>
      <c r="Z23" s="108"/>
      <c r="AA23" s="108"/>
      <c r="AB23" s="108"/>
      <c r="AC23" s="108"/>
      <c r="AD23" s="108"/>
      <c r="AE23" s="108"/>
      <c r="AF23" s="108"/>
      <c r="AG23" s="108"/>
      <c r="AH23" s="108"/>
      <c r="AI23" s="108"/>
      <c r="AJ23" s="108"/>
      <c r="AK23" s="108"/>
      <c r="AL23" s="108"/>
      <c r="AM23" s="108"/>
      <c r="AN23" s="108"/>
      <c r="AO23" s="108"/>
      <c r="AP23" s="108"/>
      <c r="AQ23" s="108"/>
      <c r="AR23" s="108"/>
      <c r="AS23" s="108"/>
      <c r="AT23" s="108"/>
      <c r="AU23" s="108"/>
      <c r="AV23" s="108"/>
      <c r="AW23" s="108"/>
      <c r="AX23" s="108"/>
      <c r="AY23" s="108"/>
      <c r="AZ23" s="108"/>
      <c r="BA23" s="108"/>
      <c r="BB23" s="108"/>
      <c r="BC23" s="108"/>
      <c r="BD23" s="108"/>
      <c r="BE23" s="108"/>
      <c r="BF23" s="108"/>
      <c r="BG23" s="108"/>
      <c r="BH23" s="108"/>
      <c r="BI23" s="108"/>
      <c r="BJ23" s="108"/>
      <c r="BK23" s="108"/>
      <c r="BL23" s="108"/>
      <c r="BM23" s="108"/>
      <c r="BN23" s="108"/>
      <c r="BO23" s="108"/>
      <c r="BP23" s="108"/>
      <c r="BQ23" s="108"/>
      <c r="BR23" s="108"/>
      <c r="BS23" s="108"/>
      <c r="BT23" s="108"/>
      <c r="BU23" s="108"/>
      <c r="BV23" s="108"/>
      <c r="BW23" s="108"/>
      <c r="BX23" s="108"/>
      <c r="BY23" s="108"/>
      <c r="BZ23" s="108"/>
      <c r="CA23" s="108"/>
      <c r="CB23" s="108"/>
      <c r="CC23" s="108"/>
      <c r="CD23" s="108"/>
      <c r="CE23" s="108"/>
      <c r="CF23" s="108"/>
      <c r="CG23" s="108"/>
      <c r="CH23" s="108"/>
      <c r="CI23" s="108"/>
      <c r="CJ23" s="108"/>
      <c r="CK23" s="108"/>
      <c r="CL23" s="108"/>
      <c r="CM23" s="108"/>
      <c r="CN23" s="108"/>
      <c r="CO23" s="108"/>
      <c r="CP23" s="108"/>
      <c r="CQ23" s="108"/>
      <c r="CR23" s="108"/>
      <c r="CS23" s="108"/>
      <c r="CT23" s="108"/>
      <c r="CU23" s="108"/>
      <c r="CV23" s="108"/>
      <c r="CW23" s="108"/>
      <c r="CX23" s="108"/>
      <c r="CY23" s="108"/>
      <c r="CZ23" s="108"/>
      <c r="DA23" s="108"/>
      <c r="DB23" s="108"/>
      <c r="DC23" s="108"/>
      <c r="DD23" s="108"/>
    </row>
    <row r="24" spans="2:108" ht="24" customHeight="1">
      <c r="B24" s="368" t="s">
        <v>18</v>
      </c>
      <c r="C24" s="409"/>
      <c r="D24" s="236"/>
      <c r="E24" s="369" t="s">
        <v>5</v>
      </c>
      <c r="F24" s="386" t="s">
        <v>381</v>
      </c>
      <c r="G24" s="387"/>
      <c r="H24" s="9" t="str">
        <f>IF(OR(AND(H5&gt;=あなたの企業年金!$D$8,H5&lt;=あなたの企業年金!$D$8+あなたの企業年金!$E$8-1,NOT(あなたの企業年金!$E$8="")),AND(H5&gt;=あなたの企業年金!$D$8,あなたの企業年金!$B$8="終  身")),あなたの企業年金!$F$8,"")</f>
        <v/>
      </c>
      <c r="I24" s="9" t="str">
        <f>IF(OR(AND(I5&gt;=あなたの企業年金!$D$8,I5&lt;=あなたの企業年金!$D$8+あなたの企業年金!$E$8-1,NOT(あなたの企業年金!$E$8="")),AND(I5&gt;=あなたの企業年金!$D$8,あなたの企業年金!$B$8="終  身")),あなたの企業年金!$F$8,"")</f>
        <v/>
      </c>
      <c r="J24" s="9" t="str">
        <f>IF(OR(AND(J5&gt;=あなたの企業年金!$D$8,J5&lt;=あなたの企業年金!$D$8+あなたの企業年金!$E$8-1,NOT(あなたの企業年金!$E$8="")),AND(J5&gt;=あなたの企業年金!$D$8,あなたの企業年金!$B$8="終  身")),あなたの企業年金!$F$8,"")</f>
        <v/>
      </c>
      <c r="K24" s="9" t="str">
        <f>IF(OR(AND(K5&gt;=あなたの企業年金!$D$8,K5&lt;=あなたの企業年金!$D$8+あなたの企業年金!$E$8-1,NOT(あなたの企業年金!$E$8="")),AND(K5&gt;=あなたの企業年金!$D$8,あなたの企業年金!$B$8="終  身")),あなたの企業年金!$F$8,"")</f>
        <v/>
      </c>
      <c r="L24" s="9" t="str">
        <f>IF(OR(AND(L5&gt;=あなたの企業年金!$D$8,L5&lt;=あなたの企業年金!$D$8+あなたの企業年金!$E$8-1,NOT(あなたの企業年金!$E$8="")),AND(L5&gt;=あなたの企業年金!$D$8,あなたの企業年金!$B$8="終  身")),あなたの企業年金!$F$8,"")</f>
        <v/>
      </c>
      <c r="M24" s="9" t="str">
        <f>IF(OR(AND(M5&gt;=あなたの企業年金!$D$8,M5&lt;=あなたの企業年金!$D$8+あなたの企業年金!$E$8-1,NOT(あなたの企業年金!$E$8="")),AND(M5&gt;=あなたの企業年金!$D$8,あなたの企業年金!$B$8="終  身")),あなたの企業年金!$F$8,"")</f>
        <v/>
      </c>
      <c r="N24" s="9" t="str">
        <f>IF(OR(AND(N5&gt;=あなたの企業年金!$D$8,N5&lt;=あなたの企業年金!$D$8+あなたの企業年金!$E$8-1,NOT(あなたの企業年金!$E$8="")),AND(N5&gt;=あなたの企業年金!$D$8,あなたの企業年金!$B$8="終  身")),あなたの企業年金!$F$8,"")</f>
        <v/>
      </c>
      <c r="O24" s="9" t="str">
        <f>IF(OR(AND(O5&gt;=あなたの企業年金!$D$8,O5&lt;=あなたの企業年金!$D$8+あなたの企業年金!$E$8-1,NOT(あなたの企業年金!$E$8="")),AND(O5&gt;=あなたの企業年金!$D$8,あなたの企業年金!$B$8="終  身")),あなたの企業年金!$F$8,"")</f>
        <v/>
      </c>
      <c r="P24" s="9" t="str">
        <f>IF(OR(AND(P5&gt;=あなたの企業年金!$D$8,P5&lt;=あなたの企業年金!$D$8+あなたの企業年金!$E$8-1,NOT(あなたの企業年金!$E$8="")),AND(P5&gt;=あなたの企業年金!$D$8,あなたの企業年金!$B$8="終  身")),あなたの企業年金!$F$8,"")</f>
        <v/>
      </c>
      <c r="Q24" s="9" t="str">
        <f>IF(OR(AND(Q5&gt;=あなたの企業年金!$D$8,Q5&lt;=あなたの企業年金!$D$8+あなたの企業年金!$E$8-1,NOT(あなたの企業年金!$E$8="")),AND(Q5&gt;=あなたの企業年金!$D$8,あなたの企業年金!$B$8="終  身")),あなたの企業年金!$F$8,"")</f>
        <v/>
      </c>
      <c r="R24" s="9" t="str">
        <f>IF(OR(AND(R5&gt;=あなたの企業年金!$D$8,R5&lt;=あなたの企業年金!$D$8+あなたの企業年金!$E$8-1,NOT(あなたの企業年金!$E$8="")),AND(R5&gt;=あなたの企業年金!$D$8,あなたの企業年金!$B$8="終  身")),あなたの企業年金!$F$8,"")</f>
        <v/>
      </c>
      <c r="S24" s="9" t="str">
        <f>IF(OR(AND(S5&gt;=あなたの企業年金!$D$8,S5&lt;=あなたの企業年金!$D$8+あなたの企業年金!$E$8-1,NOT(あなたの企業年金!$E$8="")),AND(S5&gt;=あなたの企業年金!$D$8,あなたの企業年金!$B$8="終  身")),あなたの企業年金!$F$8,"")</f>
        <v/>
      </c>
      <c r="T24" s="9" t="str">
        <f>IF(OR(AND(T5&gt;=あなたの企業年金!$D$8,T5&lt;=あなたの企業年金!$D$8+あなたの企業年金!$E$8-1,NOT(あなたの企業年金!$E$8="")),AND(T5&gt;=あなたの企業年金!$D$8,あなたの企業年金!$B$8="終  身")),あなたの企業年金!$F$8,"")</f>
        <v/>
      </c>
      <c r="U24" s="9" t="str">
        <f>IF(OR(AND(U5&gt;=あなたの企業年金!$D$8,U5&lt;=あなたの企業年金!$D$8+あなたの企業年金!$E$8-1,NOT(あなたの企業年金!$E$8="")),AND(U5&gt;=あなたの企業年金!$D$8,あなたの企業年金!$B$8="終  身")),あなたの企業年金!$F$8,"")</f>
        <v/>
      </c>
      <c r="V24" s="9" t="str">
        <f>IF(OR(AND(V5&gt;=あなたの企業年金!$D$8,V5&lt;=あなたの企業年金!$D$8+あなたの企業年金!$E$8-1,NOT(あなたの企業年金!$E$8="")),AND(V5&gt;=あなたの企業年金!$D$8,あなたの企業年金!$B$8="終  身")),あなたの企業年金!$F$8,"")</f>
        <v/>
      </c>
      <c r="W24" s="9" t="str">
        <f>IF(OR(AND(W5&gt;=あなたの企業年金!$D$8,W5&lt;=あなたの企業年金!$D$8+あなたの企業年金!$E$8-1,NOT(あなたの企業年金!$E$8="")),AND(W5&gt;=あなたの企業年金!$D$8,あなたの企業年金!$B$8="終  身")),あなたの企業年金!$F$8,"")</f>
        <v/>
      </c>
      <c r="X24" s="9" t="str">
        <f>IF(OR(AND(X5&gt;=あなたの企業年金!$D$8,X5&lt;=あなたの企業年金!$D$8+あなたの企業年金!$E$8-1,NOT(あなたの企業年金!$E$8="")),AND(X5&gt;=あなたの企業年金!$D$8,あなたの企業年金!$B$8="終  身")),あなたの企業年金!$F$8,"")</f>
        <v/>
      </c>
      <c r="Y24" s="9" t="str">
        <f>IF(OR(AND(Y5&gt;=あなたの企業年金!$D$8,Y5&lt;=あなたの企業年金!$D$8+あなたの企業年金!$E$8-1,NOT(あなたの企業年金!$E$8="")),AND(Y5&gt;=あなたの企業年金!$D$8,あなたの企業年金!$B$8="終  身")),あなたの企業年金!$F$8,"")</f>
        <v/>
      </c>
      <c r="Z24" s="9" t="str">
        <f>IF(OR(AND(Z5&gt;=あなたの企業年金!$D$8,Z5&lt;=あなたの企業年金!$D$8+あなたの企業年金!$E$8-1,NOT(あなたの企業年金!$E$8="")),AND(Z5&gt;=あなたの企業年金!$D$8,あなたの企業年金!$B$8="終  身")),あなたの企業年金!$F$8,"")</f>
        <v/>
      </c>
      <c r="AA24" s="9" t="str">
        <f>IF(OR(AND(AA5&gt;=あなたの企業年金!$D$8,AA5&lt;=あなたの企業年金!$D$8+あなたの企業年金!$E$8-1,NOT(あなたの企業年金!$E$8="")),AND(AA5&gt;=あなたの企業年金!$D$8,あなたの企業年金!$B$8="終  身")),あなたの企業年金!$F$8,"")</f>
        <v/>
      </c>
      <c r="AB24" s="9" t="str">
        <f>IF(OR(AND(AB5&gt;=あなたの企業年金!$D$8,AB5&lt;=あなたの企業年金!$D$8+あなたの企業年金!$E$8-1,NOT(あなたの企業年金!$E$8="")),AND(AB5&gt;=あなたの企業年金!$D$8,あなたの企業年金!$B$8="終  身")),あなたの企業年金!$F$8,"")</f>
        <v/>
      </c>
      <c r="AC24" s="9" t="str">
        <f>IF(OR(AND(AC5&gt;=あなたの企業年金!$D$8,AC5&lt;=あなたの企業年金!$D$8+あなたの企業年金!$E$8-1,NOT(あなたの企業年金!$E$8="")),AND(AC5&gt;=あなたの企業年金!$D$8,あなたの企業年金!$B$8="終  身")),あなたの企業年金!$F$8,"")</f>
        <v/>
      </c>
      <c r="AD24" s="9" t="str">
        <f>IF(OR(AND(AD5&gt;=あなたの企業年金!$D$8,AD5&lt;=あなたの企業年金!$D$8+あなたの企業年金!$E$8-1,NOT(あなたの企業年金!$E$8="")),AND(AD5&gt;=あなたの企業年金!$D$8,あなたの企業年金!$B$8="終  身")),あなたの企業年金!$F$8,"")</f>
        <v/>
      </c>
      <c r="AE24" s="9" t="str">
        <f>IF(OR(AND(AE5&gt;=あなたの企業年金!$D$8,AE5&lt;=あなたの企業年金!$D$8+あなたの企業年金!$E$8-1,NOT(あなたの企業年金!$E$8="")),AND(AE5&gt;=あなたの企業年金!$D$8,あなたの企業年金!$B$8="終  身")),あなたの企業年金!$F$8,"")</f>
        <v/>
      </c>
      <c r="AF24" s="9" t="str">
        <f>IF(OR(AND(AF5&gt;=あなたの企業年金!$D$8,AF5&lt;=あなたの企業年金!$D$8+あなたの企業年金!$E$8-1,NOT(あなたの企業年金!$E$8="")),AND(AF5&gt;=あなたの企業年金!$D$8,あなたの企業年金!$B$8="終  身")),あなたの企業年金!$F$8,"")</f>
        <v/>
      </c>
      <c r="AG24" s="9" t="str">
        <f>IF(OR(AND(AG5&gt;=あなたの企業年金!$D$8,AG5&lt;=あなたの企業年金!$D$8+あなたの企業年金!$E$8-1,NOT(あなたの企業年金!$E$8="")),AND(AG5&gt;=あなたの企業年金!$D$8,あなたの企業年金!$B$8="終  身")),あなたの企業年金!$F$8,"")</f>
        <v/>
      </c>
      <c r="AH24" s="9" t="str">
        <f>IF(OR(AND(AH5&gt;=あなたの企業年金!$D$8,AH5&lt;=あなたの企業年金!$D$8+あなたの企業年金!$E$8-1,NOT(あなたの企業年金!$E$8="")),AND(AH5&gt;=あなたの企業年金!$D$8,あなたの企業年金!$B$8="終  身")),あなたの企業年金!$F$8,"")</f>
        <v/>
      </c>
      <c r="AI24" s="9">
        <f>IF(OR(AND(AI5&gt;=あなたの企業年金!$D$8,AI5&lt;=あなたの企業年金!$D$8+あなたの企業年金!$E$8-1,NOT(あなたの企業年金!$E$8="")),AND(AI5&gt;=あなたの企業年金!$D$8,あなたの企業年金!$B$8="終  身")),あなたの企業年金!$F$8,"")</f>
        <v>100</v>
      </c>
      <c r="AJ24" s="9">
        <f>IF(OR(AND(AJ5&gt;=あなたの企業年金!$D$8,AJ5&lt;=あなたの企業年金!$D$8+あなたの企業年金!$E$8-1,NOT(あなたの企業年金!$E$8="")),AND(AJ5&gt;=あなたの企業年金!$D$8,あなたの企業年金!$B$8="終  身")),あなたの企業年金!$F$8,"")</f>
        <v>100</v>
      </c>
      <c r="AK24" s="9">
        <f>IF(OR(AND(AK5&gt;=あなたの企業年金!$D$8,AK5&lt;=あなたの企業年金!$D$8+あなたの企業年金!$E$8-1,NOT(あなたの企業年金!$E$8="")),AND(AK5&gt;=あなたの企業年金!$D$8,あなたの企業年金!$B$8="終  身")),あなたの企業年金!$F$8,"")</f>
        <v>100</v>
      </c>
      <c r="AL24" s="9">
        <f>IF(OR(AND(AL5&gt;=あなたの企業年金!$D$8,AL5&lt;=あなたの企業年金!$D$8+あなたの企業年金!$E$8-1,NOT(あなたの企業年金!$E$8="")),AND(AL5&gt;=あなたの企業年金!$D$8,あなたの企業年金!$B$8="終  身")),あなたの企業年金!$F$8,"")</f>
        <v>100</v>
      </c>
      <c r="AM24" s="9">
        <f>IF(OR(AND(AM5&gt;=あなたの企業年金!$D$8,AM5&lt;=あなたの企業年金!$D$8+あなたの企業年金!$E$8-1,NOT(あなたの企業年金!$E$8="")),AND(AM5&gt;=あなたの企業年金!$D$8,あなたの企業年金!$B$8="終  身")),あなたの企業年金!$F$8,"")</f>
        <v>100</v>
      </c>
      <c r="AN24" s="9">
        <f>IF(OR(AND(AN5&gt;=あなたの企業年金!$D$8,AN5&lt;=あなたの企業年金!$D$8+あなたの企業年金!$E$8-1,NOT(あなたの企業年金!$E$8="")),AND(AN5&gt;=あなたの企業年金!$D$8,あなたの企業年金!$B$8="終  身")),あなたの企業年金!$F$8,"")</f>
        <v>100</v>
      </c>
      <c r="AO24" s="9">
        <f>IF(OR(AND(AO5&gt;=あなたの企業年金!$D$8,AO5&lt;=あなたの企業年金!$D$8+あなたの企業年金!$E$8-1,NOT(あなたの企業年金!$E$8="")),AND(AO5&gt;=あなたの企業年金!$D$8,あなたの企業年金!$B$8="終  身")),あなたの企業年金!$F$8,"")</f>
        <v>100</v>
      </c>
      <c r="AP24" s="9">
        <f>IF(OR(AND(AP5&gt;=あなたの企業年金!$D$8,AP5&lt;=あなたの企業年金!$D$8+あなたの企業年金!$E$8-1,NOT(あなたの企業年金!$E$8="")),AND(AP5&gt;=あなたの企業年金!$D$8,あなたの企業年金!$B$8="終  身")),あなたの企業年金!$F$8,"")</f>
        <v>100</v>
      </c>
      <c r="AQ24" s="9">
        <f>IF(OR(AND(AQ5&gt;=あなたの企業年金!$D$8,AQ5&lt;=あなたの企業年金!$D$8+あなたの企業年金!$E$8-1,NOT(あなたの企業年金!$E$8="")),AND(AQ5&gt;=あなたの企業年金!$D$8,あなたの企業年金!$B$8="終  身")),あなたの企業年金!$F$8,"")</f>
        <v>100</v>
      </c>
      <c r="AR24" s="9">
        <f>IF(OR(AND(AR5&gt;=あなたの企業年金!$D$8,AR5&lt;=あなたの企業年金!$D$8+あなたの企業年金!$E$8-1,NOT(あなたの企業年金!$E$8="")),AND(AR5&gt;=あなたの企業年金!$D$8,あなたの企業年金!$B$8="終  身")),あなたの企業年金!$F$8,"")</f>
        <v>100</v>
      </c>
      <c r="AS24" s="9">
        <f>IF(OR(AND(AS5&gt;=あなたの企業年金!$D$8,AS5&lt;=あなたの企業年金!$D$8+あなたの企業年金!$E$8-1,NOT(あなたの企業年金!$E$8="")),AND(AS5&gt;=あなたの企業年金!$D$8,あなたの企業年金!$B$8="終  身")),あなたの企業年金!$F$8,"")</f>
        <v>100</v>
      </c>
      <c r="AT24" s="9">
        <f>IF(OR(AND(AT5&gt;=あなたの企業年金!$D$8,AT5&lt;=あなたの企業年金!$D$8+あなたの企業年金!$E$8-1,NOT(あなたの企業年金!$E$8="")),AND(AT5&gt;=あなたの企業年金!$D$8,あなたの企業年金!$B$8="終  身")),あなたの企業年金!$F$8,"")</f>
        <v>100</v>
      </c>
      <c r="AU24" s="9">
        <f>IF(OR(AND(AU5&gt;=あなたの企業年金!$D$8,AU5&lt;=あなたの企業年金!$D$8+あなたの企業年金!$E$8-1,NOT(あなたの企業年金!$E$8="")),AND(AU5&gt;=あなたの企業年金!$D$8,あなたの企業年金!$B$8="終  身")),あなたの企業年金!$F$8,"")</f>
        <v>100</v>
      </c>
      <c r="AV24" s="9">
        <f>IF(OR(AND(AV5&gt;=あなたの企業年金!$D$8,AV5&lt;=あなたの企業年金!$D$8+あなたの企業年金!$E$8-1,NOT(あなたの企業年金!$E$8="")),AND(AV5&gt;=あなたの企業年金!$D$8,あなたの企業年金!$B$8="終  身")),あなたの企業年金!$F$8,"")</f>
        <v>100</v>
      </c>
      <c r="AW24" s="9">
        <f>IF(OR(AND(AW5&gt;=あなたの企業年金!$D$8,AW5&lt;=あなたの企業年金!$D$8+あなたの企業年金!$E$8-1,NOT(あなたの企業年金!$E$8="")),AND(AW5&gt;=あなたの企業年金!$D$8,あなたの企業年金!$B$8="終  身")),あなたの企業年金!$F$8,"")</f>
        <v>100</v>
      </c>
      <c r="AX24" s="9">
        <f>IF(OR(AND(AX5&gt;=あなたの企業年金!$D$8,AX5&lt;=あなたの企業年金!$D$8+あなたの企業年金!$E$8-1,NOT(あなたの企業年金!$E$8="")),AND(AX5&gt;=あなたの企業年金!$D$8,あなたの企業年金!$B$8="終  身")),あなたの企業年金!$F$8,"")</f>
        <v>100</v>
      </c>
      <c r="AY24" s="9">
        <f>IF(OR(AND(AY5&gt;=あなたの企業年金!$D$8,AY5&lt;=あなたの企業年金!$D$8+あなたの企業年金!$E$8-1,NOT(あなたの企業年金!$E$8="")),AND(AY5&gt;=あなたの企業年金!$D$8,あなたの企業年金!$B$8="終  身")),あなたの企業年金!$F$8,"")</f>
        <v>100</v>
      </c>
      <c r="AZ24" s="9">
        <f>IF(OR(AND(AZ5&gt;=あなたの企業年金!$D$8,AZ5&lt;=あなたの企業年金!$D$8+あなたの企業年金!$E$8-1,NOT(あなたの企業年金!$E$8="")),AND(AZ5&gt;=あなたの企業年金!$D$8,あなたの企業年金!$B$8="終  身")),あなたの企業年金!$F$8,"")</f>
        <v>100</v>
      </c>
      <c r="BA24" s="9">
        <f>IF(OR(AND(BA5&gt;=あなたの企業年金!$D$8,BA5&lt;=あなたの企業年金!$D$8+あなたの企業年金!$E$8-1,NOT(あなたの企業年金!$E$8="")),AND(BA5&gt;=あなたの企業年金!$D$8,あなたの企業年金!$B$8="終  身")),あなたの企業年金!$F$8,"")</f>
        <v>100</v>
      </c>
      <c r="BB24" s="9">
        <f>IF(OR(AND(BB5&gt;=あなたの企業年金!$D$8,BB5&lt;=あなたの企業年金!$D$8+あなたの企業年金!$E$8-1,NOT(あなたの企業年金!$E$8="")),AND(BB5&gt;=あなたの企業年金!$D$8,あなたの企業年金!$B$8="終  身")),あなたの企業年金!$F$8,"")</f>
        <v>100</v>
      </c>
      <c r="BC24" s="9" t="str">
        <f>IF(OR(AND(BC5&gt;=あなたの企業年金!$D$8,BC5&lt;=あなたの企業年金!$D$8+あなたの企業年金!$E$8-1,NOT(あなたの企業年金!$E$8="")),AND(BC5&gt;=あなたの企業年金!$D$8,あなたの企業年金!$B$8="終  身")),あなたの企業年金!$F$8,"")</f>
        <v/>
      </c>
      <c r="BD24" s="9" t="str">
        <f>IF(OR(AND(BD5&gt;=あなたの企業年金!$D$8,BD5&lt;=あなたの企業年金!$D$8+あなたの企業年金!$E$8-1,NOT(あなたの企業年金!$E$8="")),AND(BD5&gt;=あなたの企業年金!$D$8,あなたの企業年金!$B$8="終  身")),あなたの企業年金!$F$8,"")</f>
        <v/>
      </c>
      <c r="BE24" s="9" t="str">
        <f>IF(OR(AND(BE5&gt;=あなたの企業年金!$D$8,BE5&lt;=あなたの企業年金!$D$8+あなたの企業年金!$E$8-1,NOT(あなたの企業年金!$E$8="")),AND(BE5&gt;=あなたの企業年金!$D$8,あなたの企業年金!$B$8="終  身")),あなたの企業年金!$F$8,"")</f>
        <v/>
      </c>
      <c r="BF24" s="9" t="str">
        <f>IF(OR(AND(BF5&gt;=あなたの企業年金!$D$8,BF5&lt;=あなたの企業年金!$D$8+あなたの企業年金!$E$8-1,NOT(あなたの企業年金!$E$8="")),AND(BF5&gt;=あなたの企業年金!$D$8,あなたの企業年金!$B$8="終  身")),あなたの企業年金!$F$8,"")</f>
        <v/>
      </c>
      <c r="BG24" s="9" t="str">
        <f>IF(OR(AND(BG5&gt;=あなたの企業年金!$D$8,BG5&lt;=あなたの企業年金!$D$8+あなたの企業年金!$E$8-1,NOT(あなたの企業年金!$E$8="")),AND(BG5&gt;=あなたの企業年金!$D$8,あなたの企業年金!$B$8="終  身")),あなたの企業年金!$F$8,"")</f>
        <v/>
      </c>
      <c r="BH24" s="9" t="str">
        <f>IF(OR(AND(BH5&gt;=あなたの企業年金!$D$8,BH5&lt;=あなたの企業年金!$D$8+あなたの企業年金!$E$8-1,NOT(あなたの企業年金!$E$8="")),AND(BH5&gt;=あなたの企業年金!$D$8,あなたの企業年金!$B$8="終  身")),あなたの企業年金!$F$8,"")</f>
        <v/>
      </c>
      <c r="BI24" s="9" t="str">
        <f>IF(OR(AND(BI5&gt;=あなたの企業年金!$D$8,BI5&lt;=あなたの企業年金!$D$8+あなたの企業年金!$E$8-1,NOT(あなたの企業年金!$E$8="")),AND(BI5&gt;=あなたの企業年金!$D$8,あなたの企業年金!$B$8="終  身")),あなたの企業年金!$F$8,"")</f>
        <v/>
      </c>
      <c r="BJ24" s="9" t="str">
        <f>IF(OR(AND(BJ5&gt;=あなたの企業年金!$D$8,BJ5&lt;=あなたの企業年金!$D$8+あなたの企業年金!$E$8-1,NOT(あなたの企業年金!$E$8="")),AND(BJ5&gt;=あなたの企業年金!$D$8,あなたの企業年金!$B$8="終  身")),あなたの企業年金!$F$8,"")</f>
        <v/>
      </c>
      <c r="BK24" s="9" t="str">
        <f>IF(OR(AND(BK5&gt;=あなたの企業年金!$D$8,BK5&lt;=あなたの企業年金!$D$8+あなたの企業年金!$E$8-1,NOT(あなたの企業年金!$E$8="")),AND(BK5&gt;=あなたの企業年金!$D$8,あなたの企業年金!$B$8="終  身")),あなたの企業年金!$F$8,"")</f>
        <v/>
      </c>
      <c r="BL24" s="9" t="str">
        <f>IF(OR(AND(BL5&gt;=あなたの企業年金!$D$8,BL5&lt;=あなたの企業年金!$D$8+あなたの企業年金!$E$8-1,NOT(あなたの企業年金!$E$8="")),AND(BL5&gt;=あなたの企業年金!$D$8,あなたの企業年金!$B$8="終  身")),あなたの企業年金!$F$8,"")</f>
        <v/>
      </c>
      <c r="BM24" s="9" t="str">
        <f>IF(OR(AND(BM5&gt;=あなたの企業年金!$D$8,BM5&lt;=あなたの企業年金!$D$8+あなたの企業年金!$E$8-1,NOT(あなたの企業年金!$E$8="")),AND(BM5&gt;=あなたの企業年金!$D$8,あなたの企業年金!$B$8="終  身")),あなたの企業年金!$F$8,"")</f>
        <v/>
      </c>
      <c r="BN24" s="9" t="str">
        <f>IF(OR(AND(BN5&gt;=あなたの企業年金!$D$8,BN5&lt;=あなたの企業年金!$D$8+あなたの企業年金!$E$8-1,NOT(あなたの企業年金!$E$8="")),AND(BN5&gt;=あなたの企業年金!$D$8,あなたの企業年金!$B$8="終  身")),あなたの企業年金!$F$8,"")</f>
        <v/>
      </c>
      <c r="BO24" s="9" t="str">
        <f>IF(OR(AND(BO5&gt;=あなたの企業年金!$D$8,BO5&lt;=あなたの企業年金!$D$8+あなたの企業年金!$E$8-1,NOT(あなたの企業年金!$E$8="")),AND(BO5&gt;=あなたの企業年金!$D$8,あなたの企業年金!$B$8="終  身")),あなたの企業年金!$F$8,"")</f>
        <v/>
      </c>
      <c r="BP24" s="9" t="str">
        <f>IF(OR(AND(BP5&gt;=あなたの企業年金!$D$8,BP5&lt;=あなたの企業年金!$D$8+あなたの企業年金!$E$8-1,NOT(あなたの企業年金!$E$8="")),AND(BP5&gt;=あなたの企業年金!$D$8,あなたの企業年金!$B$8="終  身")),あなたの企業年金!$F$8,"")</f>
        <v/>
      </c>
      <c r="BQ24" s="9" t="str">
        <f>IF(OR(AND(BQ5&gt;=あなたの企業年金!$D$8,BQ5&lt;=あなたの企業年金!$D$8+あなたの企業年金!$E$8-1,NOT(あなたの企業年金!$E$8="")),AND(BQ5&gt;=あなたの企業年金!$D$8,あなたの企業年金!$B$8="終  身")),あなたの企業年金!$F$8,"")</f>
        <v/>
      </c>
      <c r="BR24" s="9" t="str">
        <f>IF(OR(AND(BR5&gt;=あなたの企業年金!$D$8,BR5&lt;=あなたの企業年金!$D$8+あなたの企業年金!$E$8-1,NOT(あなたの企業年金!$E$8="")),AND(BR5&gt;=あなたの企業年金!$D$8,あなたの企業年金!$B$8="終  身")),あなたの企業年金!$F$8,"")</f>
        <v/>
      </c>
      <c r="BS24" s="9" t="str">
        <f>IF(OR(AND(BS5&gt;=あなたの企業年金!$D$8,BS5&lt;=あなたの企業年金!$D$8+あなたの企業年金!$E$8-1,NOT(あなたの企業年金!$E$8="")),AND(BS5&gt;=あなたの企業年金!$D$8,あなたの企業年金!$B$8="終  身")),あなたの企業年金!$F$8,"")</f>
        <v/>
      </c>
      <c r="BT24" s="9" t="str">
        <f>IF(OR(AND(BT5&gt;=あなたの企業年金!$D$8,BT5&lt;=あなたの企業年金!$D$8+あなたの企業年金!$E$8-1,NOT(あなたの企業年金!$E$8="")),AND(BT5&gt;=あなたの企業年金!$D$8,あなたの企業年金!$B$8="終  身")),あなたの企業年金!$F$8,"")</f>
        <v/>
      </c>
      <c r="BU24" s="9" t="str">
        <f>IF(OR(AND(BU5&gt;=あなたの企業年金!$D$8,BU5&lt;=あなたの企業年金!$D$8+あなたの企業年金!$E$8-1,NOT(あなたの企業年金!$E$8="")),AND(BU5&gt;=あなたの企業年金!$D$8,あなたの企業年金!$B$8="終  身")),あなたの企業年金!$F$8,"")</f>
        <v/>
      </c>
      <c r="BV24" s="9" t="str">
        <f>IF(OR(AND(BV5&gt;=あなたの企業年金!$D$8,BV5&lt;=あなたの企業年金!$D$8+あなたの企業年金!$E$8-1,NOT(あなたの企業年金!$E$8="")),AND(BV5&gt;=あなたの企業年金!$D$8,あなたの企業年金!$B$8="終  身")),あなたの企業年金!$F$8,"")</f>
        <v/>
      </c>
      <c r="BW24" s="9" t="str">
        <f>IF(OR(AND(BW5&gt;=あなたの企業年金!$D$8,BW5&lt;=あなたの企業年金!$D$8+あなたの企業年金!$E$8-1,NOT(あなたの企業年金!$E$8="")),AND(BW5&gt;=あなたの企業年金!$D$8,あなたの企業年金!$B$8="終  身")),あなたの企業年金!$F$8,"")</f>
        <v/>
      </c>
      <c r="BX24" s="9" t="str">
        <f>IF(OR(AND(BX5&gt;=あなたの企業年金!$D$8,BX5&lt;=あなたの企業年金!$D$8+あなたの企業年金!$E$8-1,NOT(あなたの企業年金!$E$8="")),AND(BX5&gt;=あなたの企業年金!$D$8,あなたの企業年金!$B$8="終  身")),あなたの企業年金!$F$8,"")</f>
        <v/>
      </c>
      <c r="BY24" s="9" t="str">
        <f>IF(OR(AND(BY5&gt;=あなたの企業年金!$D$8,BY5&lt;=あなたの企業年金!$D$8+あなたの企業年金!$E$8-1,NOT(あなたの企業年金!$E$8="")),AND(BY5&gt;=あなたの企業年金!$D$8,あなたの企業年金!$B$8="終  身")),あなたの企業年金!$F$8,"")</f>
        <v/>
      </c>
      <c r="BZ24" s="9" t="str">
        <f>IF(OR(AND(BZ5&gt;=あなたの企業年金!$D$8,BZ5&lt;=あなたの企業年金!$D$8+あなたの企業年金!$E$8-1,NOT(あなたの企業年金!$E$8="")),AND(BZ5&gt;=あなたの企業年金!$D$8,あなたの企業年金!$B$8="終  身")),あなたの企業年金!$F$8,"")</f>
        <v/>
      </c>
      <c r="CA24" s="9" t="str">
        <f>IF(OR(AND(CA5&gt;=あなたの企業年金!$D$8,CA5&lt;=あなたの企業年金!$D$8+あなたの企業年金!$E$8-1,NOT(あなたの企業年金!$E$8="")),AND(CA5&gt;=あなたの企業年金!$D$8,あなたの企業年金!$B$8="終  身")),あなたの企業年金!$F$8,"")</f>
        <v/>
      </c>
      <c r="CB24" s="9" t="str">
        <f>IF(OR(AND(CB5&gt;=あなたの企業年金!$D$8,CB5&lt;=あなたの企業年金!$D$8+あなたの企業年金!$E$8-1,NOT(あなたの企業年金!$E$8="")),AND(CB5&gt;=あなたの企業年金!$D$8,あなたの企業年金!$B$8="終  身")),あなたの企業年金!$F$8,"")</f>
        <v/>
      </c>
      <c r="CC24" s="9" t="str">
        <f>IF(OR(AND(CC5&gt;=あなたの企業年金!$D$8,CC5&lt;=あなたの企業年金!$D$8+あなたの企業年金!$E$8-1,NOT(あなたの企業年金!$E$8="")),AND(CC5&gt;=あなたの企業年金!$D$8,あなたの企業年金!$B$8="終  身")),あなたの企業年金!$F$8,"")</f>
        <v/>
      </c>
      <c r="CD24" s="9" t="str">
        <f>IF(OR(AND(CD5&gt;=あなたの企業年金!$D$8,CD5&lt;=あなたの企業年金!$D$8+あなたの企業年金!$E$8-1,NOT(あなたの企業年金!$E$8="")),AND(CD5&gt;=あなたの企業年金!$D$8,あなたの企業年金!$B$8="終  身")),あなたの企業年金!$F$8,"")</f>
        <v/>
      </c>
      <c r="CE24" s="9" t="str">
        <f>IF(OR(AND(CE5&gt;=あなたの企業年金!$D$8,CE5&lt;=あなたの企業年金!$D$8+あなたの企業年金!$E$8-1,NOT(あなたの企業年金!$E$8="")),AND(CE5&gt;=あなたの企業年金!$D$8,あなたの企業年金!$B$8="終  身")),あなたの企業年金!$F$8,"")</f>
        <v/>
      </c>
      <c r="CF24" s="9" t="str">
        <f>IF(OR(AND(CF5&gt;=あなたの企業年金!$D$8,CF5&lt;=あなたの企業年金!$D$8+あなたの企業年金!$E$8-1,NOT(あなたの企業年金!$E$8="")),AND(CF5&gt;=あなたの企業年金!$D$8,あなたの企業年金!$B$8="終  身")),あなたの企業年金!$F$8,"")</f>
        <v/>
      </c>
      <c r="CG24" s="9" t="str">
        <f>IF(OR(AND(CG5&gt;=あなたの企業年金!$D$8,CG5&lt;=あなたの企業年金!$D$8+あなたの企業年金!$E$8-1,NOT(あなたの企業年金!$E$8="")),AND(CG5&gt;=あなたの企業年金!$D$8,あなたの企業年金!$B$8="終  身")),あなたの企業年金!$F$8,"")</f>
        <v/>
      </c>
      <c r="CH24" s="9" t="str">
        <f>IF(OR(AND(CH5&gt;=あなたの企業年金!$D$8,CH5&lt;=あなたの企業年金!$D$8+あなたの企業年金!$E$8-1,NOT(あなたの企業年金!$E$8="")),AND(CH5&gt;=あなたの企業年金!$D$8,あなたの企業年金!$B$8="終  身")),あなたの企業年金!$F$8,"")</f>
        <v/>
      </c>
      <c r="CI24" s="9" t="str">
        <f>IF(OR(AND(CI5&gt;=あなたの企業年金!$D$8,CI5&lt;=あなたの企業年金!$D$8+あなたの企業年金!$E$8-1,NOT(あなたの企業年金!$E$8="")),AND(CI5&gt;=あなたの企業年金!$D$8,あなたの企業年金!$B$8="終  身")),あなたの企業年金!$F$8,"")</f>
        <v/>
      </c>
      <c r="CJ24" s="9" t="str">
        <f>IF(OR(AND(CJ5&gt;=あなたの企業年金!$D$8,CJ5&lt;=あなたの企業年金!$D$8+あなたの企業年金!$E$8-1,NOT(あなたの企業年金!$E$8="")),AND(CJ5&gt;=あなたの企業年金!$D$8,あなたの企業年金!$B$8="終  身")),あなたの企業年金!$F$8,"")</f>
        <v/>
      </c>
      <c r="CK24" s="9" t="str">
        <f>IF(OR(AND(CK5&gt;=あなたの企業年金!$D$8,CK5&lt;=あなたの企業年金!$D$8+あなたの企業年金!$E$8-1,NOT(あなたの企業年金!$E$8="")),AND(CK5&gt;=あなたの企業年金!$D$8,あなたの企業年金!$B$8="終  身")),あなたの企業年金!$F$8,"")</f>
        <v/>
      </c>
      <c r="CL24" s="9" t="str">
        <f>IF(OR(AND(CL5&gt;=あなたの企業年金!$D$8,CL5&lt;=あなたの企業年金!$D$8+あなたの企業年金!$E$8-1,NOT(あなたの企業年金!$E$8="")),AND(CL5&gt;=あなたの企業年金!$D$8,あなたの企業年金!$B$8="終  身")),あなたの企業年金!$F$8,"")</f>
        <v/>
      </c>
      <c r="CM24" s="9" t="str">
        <f>IF(OR(AND(CM5&gt;=あなたの企業年金!$D$8,CM5&lt;=あなたの企業年金!$D$8+あなたの企業年金!$E$8-1,NOT(あなたの企業年金!$E$8="")),AND(CM5&gt;=あなたの企業年金!$D$8,あなたの企業年金!$B$8="終  身")),あなたの企業年金!$F$8,"")</f>
        <v/>
      </c>
      <c r="CN24" s="9" t="str">
        <f>IF(OR(AND(CN5&gt;=あなたの企業年金!$D$8,CN5&lt;=あなたの企業年金!$D$8+あなたの企業年金!$E$8-1,NOT(あなたの企業年金!$E$8="")),AND(CN5&gt;=あなたの企業年金!$D$8,あなたの企業年金!$B$8="終  身")),あなたの企業年金!$F$8,"")</f>
        <v/>
      </c>
      <c r="CO24" s="9" t="str">
        <f>IF(OR(AND(CO5&gt;=あなたの企業年金!$D$8,CO5&lt;=あなたの企業年金!$D$8+あなたの企業年金!$E$8-1,NOT(あなたの企業年金!$E$8="")),AND(CO5&gt;=あなたの企業年金!$D$8,あなたの企業年金!$B$8="終  身")),あなたの企業年金!$F$8,"")</f>
        <v/>
      </c>
      <c r="CP24" s="9" t="str">
        <f>IF(OR(AND(CP5&gt;=あなたの企業年金!$D$8,CP5&lt;=あなたの企業年金!$D$8+あなたの企業年金!$E$8-1,NOT(あなたの企業年金!$E$8="")),AND(CP5&gt;=あなたの企業年金!$D$8,あなたの企業年金!$B$8="終  身")),あなたの企業年金!$F$8,"")</f>
        <v/>
      </c>
      <c r="CQ24" s="9" t="str">
        <f>IF(OR(AND(CQ5&gt;=あなたの企業年金!$D$8,CQ5&lt;=あなたの企業年金!$D$8+あなたの企業年金!$E$8-1,NOT(あなたの企業年金!$E$8="")),AND(CQ5&gt;=あなたの企業年金!$D$8,あなたの企業年金!$B$8="終  身")),あなたの企業年金!$F$8,"")</f>
        <v/>
      </c>
      <c r="CR24" s="9" t="str">
        <f>IF(OR(AND(CR5&gt;=あなたの企業年金!$D$8,CR5&lt;=あなたの企業年金!$D$8+あなたの企業年金!$E$8-1,NOT(あなたの企業年金!$E$8="")),AND(CR5&gt;=あなたの企業年金!$D$8,あなたの企業年金!$B$8="終  身")),あなたの企業年金!$F$8,"")</f>
        <v/>
      </c>
      <c r="CS24" s="9" t="str">
        <f>IF(OR(AND(CS5&gt;=あなたの企業年金!$D$8,CS5&lt;=あなたの企業年金!$D$8+あなたの企業年金!$E$8-1,NOT(あなたの企業年金!$E$8="")),AND(CS5&gt;=あなたの企業年金!$D$8,あなたの企業年金!$B$8="終  身")),あなたの企業年金!$F$8,"")</f>
        <v/>
      </c>
      <c r="CT24" s="9" t="str">
        <f>IF(OR(AND(CT5&gt;=あなたの企業年金!$D$8,CT5&lt;=あなたの企業年金!$D$8+あなたの企業年金!$E$8-1,NOT(あなたの企業年金!$E$8="")),AND(CT5&gt;=あなたの企業年金!$D$8,あなたの企業年金!$B$8="終  身")),あなたの企業年金!$F$8,"")</f>
        <v/>
      </c>
      <c r="CU24" s="9" t="str">
        <f>IF(OR(AND(CU5&gt;=あなたの企業年金!$D$8,CU5&lt;=あなたの企業年金!$D$8+あなたの企業年金!$E$8-1,NOT(あなたの企業年金!$E$8="")),AND(CU5&gt;=あなたの企業年金!$D$8,あなたの企業年金!$B$8="終  身")),あなたの企業年金!$F$8,"")</f>
        <v/>
      </c>
      <c r="CV24" s="9" t="str">
        <f>IF(OR(AND(CV5&gt;=あなたの企業年金!$D$8,CV5&lt;=あなたの企業年金!$D$8+あなたの企業年金!$E$8-1,NOT(あなたの企業年金!$E$8="")),AND(CV5&gt;=あなたの企業年金!$D$8,あなたの企業年金!$B$8="終  身")),あなたの企業年金!$F$8,"")</f>
        <v/>
      </c>
      <c r="CW24" s="9" t="str">
        <f>IF(OR(AND(CW5&gt;=あなたの企業年金!$D$8,CW5&lt;=あなたの企業年金!$D$8+あなたの企業年金!$E$8-1,NOT(あなたの企業年金!$E$8="")),AND(CW5&gt;=あなたの企業年金!$D$8,あなたの企業年金!$B$8="終  身")),あなたの企業年金!$F$8,"")</f>
        <v/>
      </c>
      <c r="CX24" s="9" t="str">
        <f>IF(OR(AND(CX5&gt;=あなたの企業年金!$D$8,CX5&lt;=あなたの企業年金!$D$8+あなたの企業年金!$E$8-1,NOT(あなたの企業年金!$E$8="")),AND(CX5&gt;=あなたの企業年金!$D$8,あなたの企業年金!$B$8="終  身")),あなたの企業年金!$F$8,"")</f>
        <v/>
      </c>
      <c r="CY24" s="9" t="str">
        <f>IF(OR(AND(CY5&gt;=あなたの企業年金!$D$8,CY5&lt;=あなたの企業年金!$D$8+あなたの企業年金!$E$8-1,NOT(あなたの企業年金!$E$8="")),AND(CY5&gt;=あなたの企業年金!$D$8,あなたの企業年金!$B$8="終  身")),あなたの企業年金!$F$8,"")</f>
        <v/>
      </c>
      <c r="CZ24" s="9" t="str">
        <f>IF(OR(AND(CZ5&gt;=あなたの企業年金!$D$8,CZ5&lt;=あなたの企業年金!$D$8+あなたの企業年金!$E$8-1,NOT(あなたの企業年金!$E$8="")),AND(CZ5&gt;=あなたの企業年金!$D$8,あなたの企業年金!$B$8="終  身")),あなたの企業年金!$F$8,"")</f>
        <v/>
      </c>
      <c r="DA24" s="9" t="str">
        <f>IF(OR(AND(DA5&gt;=あなたの企業年金!$D$8,DA5&lt;=あなたの企業年金!$D$8+あなたの企業年金!$E$8-1,NOT(あなたの企業年金!$E$8="")),AND(DA5&gt;=あなたの企業年金!$D$8,あなたの企業年金!$B$8="終  身")),あなたの企業年金!$F$8,"")</f>
        <v/>
      </c>
      <c r="DB24" s="9" t="str">
        <f>IF(OR(AND(DB5&gt;=あなたの企業年金!$D$8,DB5&lt;=あなたの企業年金!$D$8+あなたの企業年金!$E$8-1,NOT(あなたの企業年金!$E$8="")),AND(DB5&gt;=あなたの企業年金!$D$8,あなたの企業年金!$B$8="終  身")),あなたの企業年金!$F$8,"")</f>
        <v/>
      </c>
      <c r="DC24" s="9" t="str">
        <f>IF(OR(AND(DC5&gt;=あなたの企業年金!$D$8,DC5&lt;=あなたの企業年金!$D$8+あなたの企業年金!$E$8-1,NOT(あなたの企業年金!$E$8="")),AND(DC5&gt;=あなたの企業年金!$D$8,あなたの企業年金!$B$8="終  身")),あなたの企業年金!$F$8,"")</f>
        <v/>
      </c>
      <c r="DD24" s="9" t="str">
        <f>IF(OR(AND(DD5&gt;=あなたの企業年金!$D$8,DD5&lt;=あなたの企業年金!$D$8+あなたの企業年金!$E$8-1,NOT(あなたの企業年金!$E$8="")),AND(DD5&gt;=あなたの企業年金!$D$8,あなたの企業年金!$B$8="終  身")),あなたの企業年金!$F$8,"")</f>
        <v/>
      </c>
    </row>
    <row r="25" spans="2:108" ht="24" customHeight="1">
      <c r="B25" s="407"/>
      <c r="C25" s="409"/>
      <c r="D25" s="236"/>
      <c r="E25" s="369"/>
      <c r="F25" s="413" t="s">
        <v>380</v>
      </c>
      <c r="G25" s="414"/>
      <c r="H25" s="183" t="str">
        <f>IF(OR(AND(H6&gt;=配偶者の企業年金!$D$8,H6&lt;=配偶者の企業年金!$D$8+配偶者の企業年金!$E$8-1,NOT(配偶者の企業年金!$E$8="")),AND(H6&gt;=配偶者の企業年金!$D$8,配偶者の企業年金!$B$8="終  身")),配偶者の企業年金!$F$8,"")</f>
        <v/>
      </c>
      <c r="I25" s="183" t="str">
        <f>IF(OR(AND(I6&gt;=配偶者の企業年金!$D$8,I6&lt;=配偶者の企業年金!$D$8+配偶者の企業年金!$E$8-1,NOT(配偶者の企業年金!$E$8="")),AND(I6&gt;=配偶者の企業年金!$D$8,配偶者の企業年金!$B$8="終  身")),配偶者の企業年金!$F$8,"")</f>
        <v/>
      </c>
      <c r="J25" s="183" t="str">
        <f>IF(OR(AND(J6&gt;=配偶者の企業年金!$D$8,J6&lt;=配偶者の企業年金!$D$8+配偶者の企業年金!$E$8-1,NOT(配偶者の企業年金!$E$8="")),AND(J6&gt;=配偶者の企業年金!$D$8,配偶者の企業年金!$B$8="終  身")),配偶者の企業年金!$F$8,"")</f>
        <v/>
      </c>
      <c r="K25" s="183" t="str">
        <f>IF(OR(AND(K6&gt;=配偶者の企業年金!$D$8,K6&lt;=配偶者の企業年金!$D$8+配偶者の企業年金!$E$8-1,NOT(配偶者の企業年金!$E$8="")),AND(K6&gt;=配偶者の企業年金!$D$8,配偶者の企業年金!$B$8="終  身")),配偶者の企業年金!$F$8,"")</f>
        <v/>
      </c>
      <c r="L25" s="183" t="str">
        <f>IF(OR(AND(L6&gt;=配偶者の企業年金!$D$8,L6&lt;=配偶者の企業年金!$D$8+配偶者の企業年金!$E$8-1,NOT(配偶者の企業年金!$E$8="")),AND(L6&gt;=配偶者の企業年金!$D$8,配偶者の企業年金!$B$8="終  身")),配偶者の企業年金!$F$8,"")</f>
        <v/>
      </c>
      <c r="M25" s="183" t="str">
        <f>IF(OR(AND(M6&gt;=配偶者の企業年金!$D$8,M6&lt;=配偶者の企業年金!$D$8+配偶者の企業年金!$E$8-1,NOT(配偶者の企業年金!$E$8="")),AND(M6&gt;=配偶者の企業年金!$D$8,配偶者の企業年金!$B$8="終  身")),配偶者の企業年金!$F$8,"")</f>
        <v/>
      </c>
      <c r="N25" s="183" t="str">
        <f>IF(OR(AND(N6&gt;=配偶者の企業年金!$D$8,N6&lt;=配偶者の企業年金!$D$8+配偶者の企業年金!$E$8-1,NOT(配偶者の企業年金!$E$8="")),AND(N6&gt;=配偶者の企業年金!$D$8,配偶者の企業年金!$B$8="終  身")),配偶者の企業年金!$F$8,"")</f>
        <v/>
      </c>
      <c r="O25" s="183" t="str">
        <f>IF(OR(AND(O6&gt;=配偶者の企業年金!$D$8,O6&lt;=配偶者の企業年金!$D$8+配偶者の企業年金!$E$8-1,NOT(配偶者の企業年金!$E$8="")),AND(O6&gt;=配偶者の企業年金!$D$8,配偶者の企業年金!$B$8="終  身")),配偶者の企業年金!$F$8,"")</f>
        <v/>
      </c>
      <c r="P25" s="183" t="str">
        <f>IF(OR(AND(P6&gt;=配偶者の企業年金!$D$8,P6&lt;=配偶者の企業年金!$D$8+配偶者の企業年金!$E$8-1,NOT(配偶者の企業年金!$E$8="")),AND(P6&gt;=配偶者の企業年金!$D$8,配偶者の企業年金!$B$8="終  身")),配偶者の企業年金!$F$8,"")</f>
        <v/>
      </c>
      <c r="Q25" s="183" t="str">
        <f>IF(OR(AND(Q6&gt;=配偶者の企業年金!$D$8,Q6&lt;=配偶者の企業年金!$D$8+配偶者の企業年金!$E$8-1,NOT(配偶者の企業年金!$E$8="")),AND(Q6&gt;=配偶者の企業年金!$D$8,配偶者の企業年金!$B$8="終  身")),配偶者の企業年金!$F$8,"")</f>
        <v/>
      </c>
      <c r="R25" s="183" t="str">
        <f>IF(OR(AND(R6&gt;=配偶者の企業年金!$D$8,R6&lt;=配偶者の企業年金!$D$8+配偶者の企業年金!$E$8-1,NOT(配偶者の企業年金!$E$8="")),AND(R6&gt;=配偶者の企業年金!$D$8,配偶者の企業年金!$B$8="終  身")),配偶者の企業年金!$F$8,"")</f>
        <v/>
      </c>
      <c r="S25" s="183" t="str">
        <f>IF(OR(AND(S6&gt;=配偶者の企業年金!$D$8,S6&lt;=配偶者の企業年金!$D$8+配偶者の企業年金!$E$8-1,NOT(配偶者の企業年金!$E$8="")),AND(S6&gt;=配偶者の企業年金!$D$8,配偶者の企業年金!$B$8="終  身")),配偶者の企業年金!$F$8,"")</f>
        <v/>
      </c>
      <c r="T25" s="183" t="str">
        <f>IF(OR(AND(T6&gt;=配偶者の企業年金!$D$8,T6&lt;=配偶者の企業年金!$D$8+配偶者の企業年金!$E$8-1,NOT(配偶者の企業年金!$E$8="")),AND(T6&gt;=配偶者の企業年金!$D$8,配偶者の企業年金!$B$8="終  身")),配偶者の企業年金!$F$8,"")</f>
        <v/>
      </c>
      <c r="U25" s="183" t="str">
        <f>IF(OR(AND(U6&gt;=配偶者の企業年金!$D$8,U6&lt;=配偶者の企業年金!$D$8+配偶者の企業年金!$E$8-1,NOT(配偶者の企業年金!$E$8="")),AND(U6&gt;=配偶者の企業年金!$D$8,配偶者の企業年金!$B$8="終  身")),配偶者の企業年金!$F$8,"")</f>
        <v/>
      </c>
      <c r="V25" s="183" t="str">
        <f>IF(OR(AND(V6&gt;=配偶者の企業年金!$D$8,V6&lt;=配偶者の企業年金!$D$8+配偶者の企業年金!$E$8-1,NOT(配偶者の企業年金!$E$8="")),AND(V6&gt;=配偶者の企業年金!$D$8,配偶者の企業年金!$B$8="終  身")),配偶者の企業年金!$F$8,"")</f>
        <v/>
      </c>
      <c r="W25" s="183" t="str">
        <f>IF(OR(AND(W6&gt;=配偶者の企業年金!$D$8,W6&lt;=配偶者の企業年金!$D$8+配偶者の企業年金!$E$8-1,NOT(配偶者の企業年金!$E$8="")),AND(W6&gt;=配偶者の企業年金!$D$8,配偶者の企業年金!$B$8="終  身")),配偶者の企業年金!$F$8,"")</f>
        <v/>
      </c>
      <c r="X25" s="183" t="str">
        <f>IF(OR(AND(X6&gt;=配偶者の企業年金!$D$8,X6&lt;=配偶者の企業年金!$D$8+配偶者の企業年金!$E$8-1,NOT(配偶者の企業年金!$E$8="")),AND(X6&gt;=配偶者の企業年金!$D$8,配偶者の企業年金!$B$8="終  身")),配偶者の企業年金!$F$8,"")</f>
        <v/>
      </c>
      <c r="Y25" s="183" t="str">
        <f>IF(OR(AND(Y6&gt;=配偶者の企業年金!$D$8,Y6&lt;=配偶者の企業年金!$D$8+配偶者の企業年金!$E$8-1,NOT(配偶者の企業年金!$E$8="")),AND(Y6&gt;=配偶者の企業年金!$D$8,配偶者の企業年金!$B$8="終  身")),配偶者の企業年金!$F$8,"")</f>
        <v/>
      </c>
      <c r="Z25" s="183" t="str">
        <f>IF(OR(AND(Z6&gt;=配偶者の企業年金!$D$8,Z6&lt;=配偶者の企業年金!$D$8+配偶者の企業年金!$E$8-1,NOT(配偶者の企業年金!$E$8="")),AND(Z6&gt;=配偶者の企業年金!$D$8,配偶者の企業年金!$B$8="終  身")),配偶者の企業年金!$F$8,"")</f>
        <v/>
      </c>
      <c r="AA25" s="183" t="str">
        <f>IF(OR(AND(AA6&gt;=配偶者の企業年金!$D$8,AA6&lt;=配偶者の企業年金!$D$8+配偶者の企業年金!$E$8-1,NOT(配偶者の企業年金!$E$8="")),AND(AA6&gt;=配偶者の企業年金!$D$8,配偶者の企業年金!$B$8="終  身")),配偶者の企業年金!$F$8,"")</f>
        <v/>
      </c>
      <c r="AB25" s="183" t="str">
        <f>IF(OR(AND(AB6&gt;=配偶者の企業年金!$D$8,AB6&lt;=配偶者の企業年金!$D$8+配偶者の企業年金!$E$8-1,NOT(配偶者の企業年金!$E$8="")),AND(AB6&gt;=配偶者の企業年金!$D$8,配偶者の企業年金!$B$8="終  身")),配偶者の企業年金!$F$8,"")</f>
        <v/>
      </c>
      <c r="AC25" s="183" t="str">
        <f>IF(OR(AND(AC6&gt;=配偶者の企業年金!$D$8,AC6&lt;=配偶者の企業年金!$D$8+配偶者の企業年金!$E$8-1,NOT(配偶者の企業年金!$E$8="")),AND(AC6&gt;=配偶者の企業年金!$D$8,配偶者の企業年金!$B$8="終  身")),配偶者の企業年金!$F$8,"")</f>
        <v/>
      </c>
      <c r="AD25" s="183" t="str">
        <f>IF(OR(AND(AD6&gt;=配偶者の企業年金!$D$8,AD6&lt;=配偶者の企業年金!$D$8+配偶者の企業年金!$E$8-1,NOT(配偶者の企業年金!$E$8="")),AND(AD6&gt;=配偶者の企業年金!$D$8,配偶者の企業年金!$B$8="終  身")),配偶者の企業年金!$F$8,"")</f>
        <v/>
      </c>
      <c r="AE25" s="183" t="str">
        <f>IF(OR(AND(AE6&gt;=配偶者の企業年金!$D$8,AE6&lt;=配偶者の企業年金!$D$8+配偶者の企業年金!$E$8-1,NOT(配偶者の企業年金!$E$8="")),AND(AE6&gt;=配偶者の企業年金!$D$8,配偶者の企業年金!$B$8="終  身")),配偶者の企業年金!$F$8,"")</f>
        <v/>
      </c>
      <c r="AF25" s="183" t="str">
        <f>IF(OR(AND(AF6&gt;=配偶者の企業年金!$D$8,AF6&lt;=配偶者の企業年金!$D$8+配偶者の企業年金!$E$8-1,NOT(配偶者の企業年金!$E$8="")),AND(AF6&gt;=配偶者の企業年金!$D$8,配偶者の企業年金!$B$8="終  身")),配偶者の企業年金!$F$8,"")</f>
        <v/>
      </c>
      <c r="AG25" s="183" t="str">
        <f>IF(OR(AND(AG6&gt;=配偶者の企業年金!$D$8,AG6&lt;=配偶者の企業年金!$D$8+配偶者の企業年金!$E$8-1,NOT(配偶者の企業年金!$E$8="")),AND(AG6&gt;=配偶者の企業年金!$D$8,配偶者の企業年金!$B$8="終  身")),配偶者の企業年金!$F$8,"")</f>
        <v/>
      </c>
      <c r="AH25" s="183" t="str">
        <f>IF(OR(AND(AH6&gt;=配偶者の企業年金!$D$8,AH6&lt;=配偶者の企業年金!$D$8+配偶者の企業年金!$E$8-1,NOT(配偶者の企業年金!$E$8="")),AND(AH6&gt;=配偶者の企業年金!$D$8,配偶者の企業年金!$B$8="終  身")),配偶者の企業年金!$F$8,"")</f>
        <v/>
      </c>
      <c r="AI25" s="183" t="str">
        <f>IF(OR(AND(AI6&gt;=配偶者の企業年金!$D$8,AI6&lt;=配偶者の企業年金!$D$8+配偶者の企業年金!$E$8-1,NOT(配偶者の企業年金!$E$8="")),AND(AI6&gt;=配偶者の企業年金!$D$8,配偶者の企業年金!$B$8="終  身")),配偶者の企業年金!$F$8,"")</f>
        <v/>
      </c>
      <c r="AJ25" s="183" t="str">
        <f>IF(OR(AND(AJ6&gt;=配偶者の企業年金!$D$8,AJ6&lt;=配偶者の企業年金!$D$8+配偶者の企業年金!$E$8-1,NOT(配偶者の企業年金!$E$8="")),AND(AJ6&gt;=配偶者の企業年金!$D$8,配偶者の企業年金!$B$8="終  身")),配偶者の企業年金!$F$8,"")</f>
        <v/>
      </c>
      <c r="AK25" s="183" t="str">
        <f>IF(OR(AND(AK6&gt;=配偶者の企業年金!$D$8,AK6&lt;=配偶者の企業年金!$D$8+配偶者の企業年金!$E$8-1,NOT(配偶者の企業年金!$E$8="")),AND(AK6&gt;=配偶者の企業年金!$D$8,配偶者の企業年金!$B$8="終  身")),配偶者の企業年金!$F$8,"")</f>
        <v/>
      </c>
      <c r="AL25" s="183" t="str">
        <f>IF(OR(AND(AL6&gt;=配偶者の企業年金!$D$8,AL6&lt;=配偶者の企業年金!$D$8+配偶者の企業年金!$E$8-1,NOT(配偶者の企業年金!$E$8="")),AND(AL6&gt;=配偶者の企業年金!$D$8,配偶者の企業年金!$B$8="終  身")),配偶者の企業年金!$F$8,"")</f>
        <v/>
      </c>
      <c r="AM25" s="183" t="str">
        <f>IF(OR(AND(AM6&gt;=配偶者の企業年金!$D$8,AM6&lt;=配偶者の企業年金!$D$8+配偶者の企業年金!$E$8-1,NOT(配偶者の企業年金!$E$8="")),AND(AM6&gt;=配偶者の企業年金!$D$8,配偶者の企業年金!$B$8="終  身")),配偶者の企業年金!$F$8,"")</f>
        <v/>
      </c>
      <c r="AN25" s="183" t="str">
        <f>IF(OR(AND(AN6&gt;=配偶者の企業年金!$D$8,AN6&lt;=配偶者の企業年金!$D$8+配偶者の企業年金!$E$8-1,NOT(配偶者の企業年金!$E$8="")),AND(AN6&gt;=配偶者の企業年金!$D$8,配偶者の企業年金!$B$8="終  身")),配偶者の企業年金!$F$8,"")</f>
        <v/>
      </c>
      <c r="AO25" s="183" t="str">
        <f>IF(OR(AND(AO6&gt;=配偶者の企業年金!$D$8,AO6&lt;=配偶者の企業年金!$D$8+配偶者の企業年金!$E$8-1,NOT(配偶者の企業年金!$E$8="")),AND(AO6&gt;=配偶者の企業年金!$D$8,配偶者の企業年金!$B$8="終  身")),配偶者の企業年金!$F$8,"")</f>
        <v/>
      </c>
      <c r="AP25" s="183" t="str">
        <f>IF(OR(AND(AP6&gt;=配偶者の企業年金!$D$8,AP6&lt;=配偶者の企業年金!$D$8+配偶者の企業年金!$E$8-1,NOT(配偶者の企業年金!$E$8="")),AND(AP6&gt;=配偶者の企業年金!$D$8,配偶者の企業年金!$B$8="終  身")),配偶者の企業年金!$F$8,"")</f>
        <v/>
      </c>
      <c r="AQ25" s="183" t="str">
        <f>IF(OR(AND(AQ6&gt;=配偶者の企業年金!$D$8,AQ6&lt;=配偶者の企業年金!$D$8+配偶者の企業年金!$E$8-1,NOT(配偶者の企業年金!$E$8="")),AND(AQ6&gt;=配偶者の企業年金!$D$8,配偶者の企業年金!$B$8="終  身")),配偶者の企業年金!$F$8,"")</f>
        <v/>
      </c>
      <c r="AR25" s="183" t="str">
        <f>IF(OR(AND(AR6&gt;=配偶者の企業年金!$D$8,AR6&lt;=配偶者の企業年金!$D$8+配偶者の企業年金!$E$8-1,NOT(配偶者の企業年金!$E$8="")),AND(AR6&gt;=配偶者の企業年金!$D$8,配偶者の企業年金!$B$8="終  身")),配偶者の企業年金!$F$8,"")</f>
        <v/>
      </c>
      <c r="AS25" s="183" t="str">
        <f>IF(OR(AND(AS6&gt;=配偶者の企業年金!$D$8,AS6&lt;=配偶者の企業年金!$D$8+配偶者の企業年金!$E$8-1,NOT(配偶者の企業年金!$E$8="")),AND(AS6&gt;=配偶者の企業年金!$D$8,配偶者の企業年金!$B$8="終  身")),配偶者の企業年金!$F$8,"")</f>
        <v/>
      </c>
      <c r="AT25" s="183" t="str">
        <f>IF(OR(AND(AT6&gt;=配偶者の企業年金!$D$8,AT6&lt;=配偶者の企業年金!$D$8+配偶者の企業年金!$E$8-1,NOT(配偶者の企業年金!$E$8="")),AND(AT6&gt;=配偶者の企業年金!$D$8,配偶者の企業年金!$B$8="終  身")),配偶者の企業年金!$F$8,"")</f>
        <v/>
      </c>
      <c r="AU25" s="183" t="str">
        <f>IF(OR(AND(AU6&gt;=配偶者の企業年金!$D$8,AU6&lt;=配偶者の企業年金!$D$8+配偶者の企業年金!$E$8-1,NOT(配偶者の企業年金!$E$8="")),AND(AU6&gt;=配偶者の企業年金!$D$8,配偶者の企業年金!$B$8="終  身")),配偶者の企業年金!$F$8,"")</f>
        <v/>
      </c>
      <c r="AV25" s="183" t="str">
        <f>IF(OR(AND(AV6&gt;=配偶者の企業年金!$D$8,AV6&lt;=配偶者の企業年金!$D$8+配偶者の企業年金!$E$8-1,NOT(配偶者の企業年金!$E$8="")),AND(AV6&gt;=配偶者の企業年金!$D$8,配偶者の企業年金!$B$8="終  身")),配偶者の企業年金!$F$8,"")</f>
        <v/>
      </c>
      <c r="AW25" s="183" t="str">
        <f>IF(OR(AND(AW6&gt;=配偶者の企業年金!$D$8,AW6&lt;=配偶者の企業年金!$D$8+配偶者の企業年金!$E$8-1,NOT(配偶者の企業年金!$E$8="")),AND(AW6&gt;=配偶者の企業年金!$D$8,配偶者の企業年金!$B$8="終  身")),配偶者の企業年金!$F$8,"")</f>
        <v/>
      </c>
      <c r="AX25" s="183" t="str">
        <f>IF(OR(AND(AX6&gt;=配偶者の企業年金!$D$8,AX6&lt;=配偶者の企業年金!$D$8+配偶者の企業年金!$E$8-1,NOT(配偶者の企業年金!$E$8="")),AND(AX6&gt;=配偶者の企業年金!$D$8,配偶者の企業年金!$B$8="終  身")),配偶者の企業年金!$F$8,"")</f>
        <v/>
      </c>
      <c r="AY25" s="183" t="str">
        <f>IF(OR(AND(AY6&gt;=配偶者の企業年金!$D$8,AY6&lt;=配偶者の企業年金!$D$8+配偶者の企業年金!$E$8-1,NOT(配偶者の企業年金!$E$8="")),AND(AY6&gt;=配偶者の企業年金!$D$8,配偶者の企業年金!$B$8="終  身")),配偶者の企業年金!$F$8,"")</f>
        <v/>
      </c>
      <c r="AZ25" s="183" t="str">
        <f>IF(OR(AND(AZ6&gt;=配偶者の企業年金!$D$8,AZ6&lt;=配偶者の企業年金!$D$8+配偶者の企業年金!$E$8-1,NOT(配偶者の企業年金!$E$8="")),AND(AZ6&gt;=配偶者の企業年金!$D$8,配偶者の企業年金!$B$8="終  身")),配偶者の企業年金!$F$8,"")</f>
        <v/>
      </c>
      <c r="BA25" s="183" t="str">
        <f>IF(OR(AND(BA6&gt;=配偶者の企業年金!$D$8,BA6&lt;=配偶者の企業年金!$D$8+配偶者の企業年金!$E$8-1,NOT(配偶者の企業年金!$E$8="")),AND(BA6&gt;=配偶者の企業年金!$D$8,配偶者の企業年金!$B$8="終  身")),配偶者の企業年金!$F$8,"")</f>
        <v/>
      </c>
      <c r="BB25" s="183" t="str">
        <f>IF(OR(AND(BB6&gt;=配偶者の企業年金!$D$8,BB6&lt;=配偶者の企業年金!$D$8+配偶者の企業年金!$E$8-1,NOT(配偶者の企業年金!$E$8="")),AND(BB6&gt;=配偶者の企業年金!$D$8,配偶者の企業年金!$B$8="終  身")),配偶者の企業年金!$F$8,"")</f>
        <v/>
      </c>
      <c r="BC25" s="183" t="str">
        <f>IF(OR(AND(BC6&gt;=配偶者の企業年金!$D$8,BC6&lt;=配偶者の企業年金!$D$8+配偶者の企業年金!$E$8-1,NOT(配偶者の企業年金!$E$8="")),AND(BC6&gt;=配偶者の企業年金!$D$8,配偶者の企業年金!$B$8="終  身")),配偶者の企業年金!$F$8,"")</f>
        <v/>
      </c>
      <c r="BD25" s="183" t="str">
        <f>IF(OR(AND(BD6&gt;=配偶者の企業年金!$D$8,BD6&lt;=配偶者の企業年金!$D$8+配偶者の企業年金!$E$8-1,NOT(配偶者の企業年金!$E$8="")),AND(BD6&gt;=配偶者の企業年金!$D$8,配偶者の企業年金!$B$8="終  身")),配偶者の企業年金!$F$8,"")</f>
        <v/>
      </c>
      <c r="BE25" s="183" t="str">
        <f>IF(OR(AND(BE6&gt;=配偶者の企業年金!$D$8,BE6&lt;=配偶者の企業年金!$D$8+配偶者の企業年金!$E$8-1,NOT(配偶者の企業年金!$E$8="")),AND(BE6&gt;=配偶者の企業年金!$D$8,配偶者の企業年金!$B$8="終  身")),配偶者の企業年金!$F$8,"")</f>
        <v/>
      </c>
      <c r="BF25" s="183" t="str">
        <f>IF(OR(AND(BF6&gt;=配偶者の企業年金!$D$8,BF6&lt;=配偶者の企業年金!$D$8+配偶者の企業年金!$E$8-1,NOT(配偶者の企業年金!$E$8="")),AND(BF6&gt;=配偶者の企業年金!$D$8,配偶者の企業年金!$B$8="終  身")),配偶者の企業年金!$F$8,"")</f>
        <v/>
      </c>
      <c r="BG25" s="183" t="str">
        <f>IF(OR(AND(BG6&gt;=配偶者の企業年金!$D$8,BG6&lt;=配偶者の企業年金!$D$8+配偶者の企業年金!$E$8-1,NOT(配偶者の企業年金!$E$8="")),AND(BG6&gt;=配偶者の企業年金!$D$8,配偶者の企業年金!$B$8="終  身")),配偶者の企業年金!$F$8,"")</f>
        <v/>
      </c>
      <c r="BH25" s="183" t="str">
        <f>IF(OR(AND(BH6&gt;=配偶者の企業年金!$D$8,BH6&lt;=配偶者の企業年金!$D$8+配偶者の企業年金!$E$8-1,NOT(配偶者の企業年金!$E$8="")),AND(BH6&gt;=配偶者の企業年金!$D$8,配偶者の企業年金!$B$8="終  身")),配偶者の企業年金!$F$8,"")</f>
        <v/>
      </c>
      <c r="BI25" s="183" t="str">
        <f>IF(OR(AND(BI6&gt;=配偶者の企業年金!$D$8,BI6&lt;=配偶者の企業年金!$D$8+配偶者の企業年金!$E$8-1,NOT(配偶者の企業年金!$E$8="")),AND(BI6&gt;=配偶者の企業年金!$D$8,配偶者の企業年金!$B$8="終  身")),配偶者の企業年金!$F$8,"")</f>
        <v/>
      </c>
      <c r="BJ25" s="183" t="str">
        <f>IF(OR(AND(BJ6&gt;=配偶者の企業年金!$D$8,BJ6&lt;=配偶者の企業年金!$D$8+配偶者の企業年金!$E$8-1,NOT(配偶者の企業年金!$E$8="")),AND(BJ6&gt;=配偶者の企業年金!$D$8,配偶者の企業年金!$B$8="終  身")),配偶者の企業年金!$F$8,"")</f>
        <v/>
      </c>
      <c r="BK25" s="183" t="str">
        <f>IF(OR(AND(BK6&gt;=配偶者の企業年金!$D$8,BK6&lt;=配偶者の企業年金!$D$8+配偶者の企業年金!$E$8-1,NOT(配偶者の企業年金!$E$8="")),AND(BK6&gt;=配偶者の企業年金!$D$8,配偶者の企業年金!$B$8="終  身")),配偶者の企業年金!$F$8,"")</f>
        <v/>
      </c>
      <c r="BL25" s="183" t="str">
        <f>IF(OR(AND(BL6&gt;=配偶者の企業年金!$D$8,BL6&lt;=配偶者の企業年金!$D$8+配偶者の企業年金!$E$8-1,NOT(配偶者の企業年金!$E$8="")),AND(BL6&gt;=配偶者の企業年金!$D$8,配偶者の企業年金!$B$8="終  身")),配偶者の企業年金!$F$8,"")</f>
        <v/>
      </c>
      <c r="BM25" s="183" t="str">
        <f>IF(OR(AND(BM6&gt;=配偶者の企業年金!$D$8,BM6&lt;=配偶者の企業年金!$D$8+配偶者の企業年金!$E$8-1,NOT(配偶者の企業年金!$E$8="")),AND(BM6&gt;=配偶者の企業年金!$D$8,配偶者の企業年金!$B$8="終  身")),配偶者の企業年金!$F$8,"")</f>
        <v/>
      </c>
      <c r="BN25" s="183" t="str">
        <f>IF(OR(AND(BN6&gt;=配偶者の企業年金!$D$8,BN6&lt;=配偶者の企業年金!$D$8+配偶者の企業年金!$E$8-1,NOT(配偶者の企業年金!$E$8="")),AND(BN6&gt;=配偶者の企業年金!$D$8,配偶者の企業年金!$B$8="終  身")),配偶者の企業年金!$F$8,"")</f>
        <v/>
      </c>
      <c r="BO25" s="183" t="str">
        <f>IF(OR(AND(BO6&gt;=配偶者の企業年金!$D$8,BO6&lt;=配偶者の企業年金!$D$8+配偶者の企業年金!$E$8-1,NOT(配偶者の企業年金!$E$8="")),AND(BO6&gt;=配偶者の企業年金!$D$8,配偶者の企業年金!$B$8="終  身")),配偶者の企業年金!$F$8,"")</f>
        <v/>
      </c>
      <c r="BP25" s="183" t="str">
        <f>IF(OR(AND(BP6&gt;=配偶者の企業年金!$D$8,BP6&lt;=配偶者の企業年金!$D$8+配偶者の企業年金!$E$8-1,NOT(配偶者の企業年金!$E$8="")),AND(BP6&gt;=配偶者の企業年金!$D$8,配偶者の企業年金!$B$8="終  身")),配偶者の企業年金!$F$8,"")</f>
        <v/>
      </c>
      <c r="BQ25" s="183" t="str">
        <f>IF(OR(AND(BQ6&gt;=配偶者の企業年金!$D$8,BQ6&lt;=配偶者の企業年金!$D$8+配偶者の企業年金!$E$8-1,NOT(配偶者の企業年金!$E$8="")),AND(BQ6&gt;=配偶者の企業年金!$D$8,配偶者の企業年金!$B$8="終  身")),配偶者の企業年金!$F$8,"")</f>
        <v/>
      </c>
      <c r="BR25" s="183" t="str">
        <f>IF(OR(AND(BR6&gt;=配偶者の企業年金!$D$8,BR6&lt;=配偶者の企業年金!$D$8+配偶者の企業年金!$E$8-1,NOT(配偶者の企業年金!$E$8="")),AND(BR6&gt;=配偶者の企業年金!$D$8,配偶者の企業年金!$B$8="終  身")),配偶者の企業年金!$F$8,"")</f>
        <v/>
      </c>
      <c r="BS25" s="183" t="str">
        <f>IF(OR(AND(BS6&gt;=配偶者の企業年金!$D$8,BS6&lt;=配偶者の企業年金!$D$8+配偶者の企業年金!$E$8-1,NOT(配偶者の企業年金!$E$8="")),AND(BS6&gt;=配偶者の企業年金!$D$8,配偶者の企業年金!$B$8="終  身")),配偶者の企業年金!$F$8,"")</f>
        <v/>
      </c>
      <c r="BT25" s="183" t="str">
        <f>IF(OR(AND(BT6&gt;=配偶者の企業年金!$D$8,BT6&lt;=配偶者の企業年金!$D$8+配偶者の企業年金!$E$8-1,NOT(配偶者の企業年金!$E$8="")),AND(BT6&gt;=配偶者の企業年金!$D$8,配偶者の企業年金!$B$8="終  身")),配偶者の企業年金!$F$8,"")</f>
        <v/>
      </c>
      <c r="BU25" s="183" t="str">
        <f>IF(OR(AND(BU6&gt;=配偶者の企業年金!$D$8,BU6&lt;=配偶者の企業年金!$D$8+配偶者の企業年金!$E$8-1,NOT(配偶者の企業年金!$E$8="")),AND(BU6&gt;=配偶者の企業年金!$D$8,配偶者の企業年金!$B$8="終  身")),配偶者の企業年金!$F$8,"")</f>
        <v/>
      </c>
      <c r="BV25" s="183" t="str">
        <f>IF(OR(AND(BV6&gt;=配偶者の企業年金!$D$8,BV6&lt;=配偶者の企業年金!$D$8+配偶者の企業年金!$E$8-1,NOT(配偶者の企業年金!$E$8="")),AND(BV6&gt;=配偶者の企業年金!$D$8,配偶者の企業年金!$B$8="終  身")),配偶者の企業年金!$F$8,"")</f>
        <v/>
      </c>
      <c r="BW25" s="183" t="str">
        <f>IF(OR(AND(BW6&gt;=配偶者の企業年金!$D$8,BW6&lt;=配偶者の企業年金!$D$8+配偶者の企業年金!$E$8-1,NOT(配偶者の企業年金!$E$8="")),AND(BW6&gt;=配偶者の企業年金!$D$8,配偶者の企業年金!$B$8="終  身")),配偶者の企業年金!$F$8,"")</f>
        <v/>
      </c>
      <c r="BX25" s="183" t="str">
        <f>IF(OR(AND(BX6&gt;=配偶者の企業年金!$D$8,BX6&lt;=配偶者の企業年金!$D$8+配偶者の企業年金!$E$8-1,NOT(配偶者の企業年金!$E$8="")),AND(BX6&gt;=配偶者の企業年金!$D$8,配偶者の企業年金!$B$8="終  身")),配偶者の企業年金!$F$8,"")</f>
        <v/>
      </c>
      <c r="BY25" s="183" t="str">
        <f>IF(OR(AND(BY6&gt;=配偶者の企業年金!$D$8,BY6&lt;=配偶者の企業年金!$D$8+配偶者の企業年金!$E$8-1,NOT(配偶者の企業年金!$E$8="")),AND(BY6&gt;=配偶者の企業年金!$D$8,配偶者の企業年金!$B$8="終  身")),配偶者の企業年金!$F$8,"")</f>
        <v/>
      </c>
      <c r="BZ25" s="183" t="str">
        <f>IF(OR(AND(BZ6&gt;=配偶者の企業年金!$D$8,BZ6&lt;=配偶者の企業年金!$D$8+配偶者の企業年金!$E$8-1,NOT(配偶者の企業年金!$E$8="")),AND(BZ6&gt;=配偶者の企業年金!$D$8,配偶者の企業年金!$B$8="終  身")),配偶者の企業年金!$F$8,"")</f>
        <v/>
      </c>
      <c r="CA25" s="183" t="str">
        <f>IF(OR(AND(CA6&gt;=配偶者の企業年金!$D$8,CA6&lt;=配偶者の企業年金!$D$8+配偶者の企業年金!$E$8-1,NOT(配偶者の企業年金!$E$8="")),AND(CA6&gt;=配偶者の企業年金!$D$8,配偶者の企業年金!$B$8="終  身")),配偶者の企業年金!$F$8,"")</f>
        <v/>
      </c>
      <c r="CB25" s="183" t="str">
        <f>IF(OR(AND(CB6&gt;=配偶者の企業年金!$D$8,CB6&lt;=配偶者の企業年金!$D$8+配偶者の企業年金!$E$8-1,NOT(配偶者の企業年金!$E$8="")),AND(CB6&gt;=配偶者の企業年金!$D$8,配偶者の企業年金!$B$8="終  身")),配偶者の企業年金!$F$8,"")</f>
        <v/>
      </c>
      <c r="CC25" s="183" t="str">
        <f>IF(OR(AND(CC6&gt;=配偶者の企業年金!$D$8,CC6&lt;=配偶者の企業年金!$D$8+配偶者の企業年金!$E$8-1,NOT(配偶者の企業年金!$E$8="")),AND(CC6&gt;=配偶者の企業年金!$D$8,配偶者の企業年金!$B$8="終  身")),配偶者の企業年金!$F$8,"")</f>
        <v/>
      </c>
      <c r="CD25" s="183" t="str">
        <f>IF(OR(AND(CD6&gt;=配偶者の企業年金!$D$8,CD6&lt;=配偶者の企業年金!$D$8+配偶者の企業年金!$E$8-1,NOT(配偶者の企業年金!$E$8="")),AND(CD6&gt;=配偶者の企業年金!$D$8,配偶者の企業年金!$B$8="終  身")),配偶者の企業年金!$F$8,"")</f>
        <v/>
      </c>
      <c r="CE25" s="183" t="str">
        <f>IF(OR(AND(CE6&gt;=配偶者の企業年金!$D$8,CE6&lt;=配偶者の企業年金!$D$8+配偶者の企業年金!$E$8-1,NOT(配偶者の企業年金!$E$8="")),AND(CE6&gt;=配偶者の企業年金!$D$8,配偶者の企業年金!$B$8="終  身")),配偶者の企業年金!$F$8,"")</f>
        <v/>
      </c>
      <c r="CF25" s="183" t="str">
        <f>IF(OR(AND(CF6&gt;=配偶者の企業年金!$D$8,CF6&lt;=配偶者の企業年金!$D$8+配偶者の企業年金!$E$8-1,NOT(配偶者の企業年金!$E$8="")),AND(CF6&gt;=配偶者の企業年金!$D$8,配偶者の企業年金!$B$8="終  身")),配偶者の企業年金!$F$8,"")</f>
        <v/>
      </c>
      <c r="CG25" s="183" t="str">
        <f>IF(OR(AND(CG6&gt;=配偶者の企業年金!$D$8,CG6&lt;=配偶者の企業年金!$D$8+配偶者の企業年金!$E$8-1,NOT(配偶者の企業年金!$E$8="")),AND(CG6&gt;=配偶者の企業年金!$D$8,配偶者の企業年金!$B$8="終  身")),配偶者の企業年金!$F$8,"")</f>
        <v/>
      </c>
      <c r="CH25" s="183" t="str">
        <f>IF(OR(AND(CH6&gt;=配偶者の企業年金!$D$8,CH6&lt;=配偶者の企業年金!$D$8+配偶者の企業年金!$E$8-1,NOT(配偶者の企業年金!$E$8="")),AND(CH6&gt;=配偶者の企業年金!$D$8,配偶者の企業年金!$B$8="終  身")),配偶者の企業年金!$F$8,"")</f>
        <v/>
      </c>
      <c r="CI25" s="183" t="str">
        <f>IF(OR(AND(CI6&gt;=配偶者の企業年金!$D$8,CI6&lt;=配偶者の企業年金!$D$8+配偶者の企業年金!$E$8-1,NOT(配偶者の企業年金!$E$8="")),AND(CI6&gt;=配偶者の企業年金!$D$8,配偶者の企業年金!$B$8="終  身")),配偶者の企業年金!$F$8,"")</f>
        <v/>
      </c>
      <c r="CJ25" s="183" t="str">
        <f>IF(OR(AND(CJ6&gt;=配偶者の企業年金!$D$8,CJ6&lt;=配偶者の企業年金!$D$8+配偶者の企業年金!$E$8-1,NOT(配偶者の企業年金!$E$8="")),AND(CJ6&gt;=配偶者の企業年金!$D$8,配偶者の企業年金!$B$8="終  身")),配偶者の企業年金!$F$8,"")</f>
        <v/>
      </c>
      <c r="CK25" s="183" t="str">
        <f>IF(OR(AND(CK6&gt;=配偶者の企業年金!$D$8,CK6&lt;=配偶者の企業年金!$D$8+配偶者の企業年金!$E$8-1,NOT(配偶者の企業年金!$E$8="")),AND(CK6&gt;=配偶者の企業年金!$D$8,配偶者の企業年金!$B$8="終  身")),配偶者の企業年金!$F$8,"")</f>
        <v/>
      </c>
      <c r="CL25" s="183" t="str">
        <f>IF(OR(AND(CL6&gt;=配偶者の企業年金!$D$8,CL6&lt;=配偶者の企業年金!$D$8+配偶者の企業年金!$E$8-1,NOT(配偶者の企業年金!$E$8="")),AND(CL6&gt;=配偶者の企業年金!$D$8,配偶者の企業年金!$B$8="終  身")),配偶者の企業年金!$F$8,"")</f>
        <v/>
      </c>
      <c r="CM25" s="183" t="str">
        <f>IF(OR(AND(CM6&gt;=配偶者の企業年金!$D$8,CM6&lt;=配偶者の企業年金!$D$8+配偶者の企業年金!$E$8-1,NOT(配偶者の企業年金!$E$8="")),AND(CM6&gt;=配偶者の企業年金!$D$8,配偶者の企業年金!$B$8="終  身")),配偶者の企業年金!$F$8,"")</f>
        <v/>
      </c>
      <c r="CN25" s="183" t="str">
        <f>IF(OR(AND(CN6&gt;=配偶者の企業年金!$D$8,CN6&lt;=配偶者の企業年金!$D$8+配偶者の企業年金!$E$8-1,NOT(配偶者の企業年金!$E$8="")),AND(CN6&gt;=配偶者の企業年金!$D$8,配偶者の企業年金!$B$8="終  身")),配偶者の企業年金!$F$8,"")</f>
        <v/>
      </c>
      <c r="CO25" s="183" t="str">
        <f>IF(OR(AND(CO6&gt;=配偶者の企業年金!$D$8,CO6&lt;=配偶者の企業年金!$D$8+配偶者の企業年金!$E$8-1,NOT(配偶者の企業年金!$E$8="")),AND(CO6&gt;=配偶者の企業年金!$D$8,配偶者の企業年金!$B$8="終  身")),配偶者の企業年金!$F$8,"")</f>
        <v/>
      </c>
      <c r="CP25" s="183" t="str">
        <f>IF(OR(AND(CP6&gt;=配偶者の企業年金!$D$8,CP6&lt;=配偶者の企業年金!$D$8+配偶者の企業年金!$E$8-1,NOT(配偶者の企業年金!$E$8="")),AND(CP6&gt;=配偶者の企業年金!$D$8,配偶者の企業年金!$B$8="終  身")),配偶者の企業年金!$F$8,"")</f>
        <v/>
      </c>
      <c r="CQ25" s="183" t="str">
        <f>IF(OR(AND(CQ6&gt;=配偶者の企業年金!$D$8,CQ6&lt;=配偶者の企業年金!$D$8+配偶者の企業年金!$E$8-1,NOT(配偶者の企業年金!$E$8="")),AND(CQ6&gt;=配偶者の企業年金!$D$8,配偶者の企業年金!$B$8="終  身")),配偶者の企業年金!$F$8,"")</f>
        <v/>
      </c>
      <c r="CR25" s="183" t="str">
        <f>IF(OR(AND(CR6&gt;=配偶者の企業年金!$D$8,CR6&lt;=配偶者の企業年金!$D$8+配偶者の企業年金!$E$8-1,NOT(配偶者の企業年金!$E$8="")),AND(CR6&gt;=配偶者の企業年金!$D$8,配偶者の企業年金!$B$8="終  身")),配偶者の企業年金!$F$8,"")</f>
        <v/>
      </c>
      <c r="CS25" s="183" t="str">
        <f>IF(OR(AND(CS6&gt;=配偶者の企業年金!$D$8,CS6&lt;=配偶者の企業年金!$D$8+配偶者の企業年金!$E$8-1,NOT(配偶者の企業年金!$E$8="")),AND(CS6&gt;=配偶者の企業年金!$D$8,配偶者の企業年金!$B$8="終  身")),配偶者の企業年金!$F$8,"")</f>
        <v/>
      </c>
      <c r="CT25" s="183" t="str">
        <f>IF(OR(AND(CT6&gt;=配偶者の企業年金!$D$8,CT6&lt;=配偶者の企業年金!$D$8+配偶者の企業年金!$E$8-1,NOT(配偶者の企業年金!$E$8="")),AND(CT6&gt;=配偶者の企業年金!$D$8,配偶者の企業年金!$B$8="終  身")),配偶者の企業年金!$F$8,"")</f>
        <v/>
      </c>
      <c r="CU25" s="183" t="str">
        <f>IF(OR(AND(CU6&gt;=配偶者の企業年金!$D$8,CU6&lt;=配偶者の企業年金!$D$8+配偶者の企業年金!$E$8-1,NOT(配偶者の企業年金!$E$8="")),AND(CU6&gt;=配偶者の企業年金!$D$8,配偶者の企業年金!$B$8="終  身")),配偶者の企業年金!$F$8,"")</f>
        <v/>
      </c>
      <c r="CV25" s="183" t="str">
        <f>IF(OR(AND(CV6&gt;=配偶者の企業年金!$D$8,CV6&lt;=配偶者の企業年金!$D$8+配偶者の企業年金!$E$8-1,NOT(配偶者の企業年金!$E$8="")),AND(CV6&gt;=配偶者の企業年金!$D$8,配偶者の企業年金!$B$8="終  身")),配偶者の企業年金!$F$8,"")</f>
        <v/>
      </c>
      <c r="CW25" s="183" t="str">
        <f>IF(OR(AND(CW6&gt;=配偶者の企業年金!$D$8,CW6&lt;=配偶者の企業年金!$D$8+配偶者の企業年金!$E$8-1,NOT(配偶者の企業年金!$E$8="")),AND(CW6&gt;=配偶者の企業年金!$D$8,配偶者の企業年金!$B$8="終  身")),配偶者の企業年金!$F$8,"")</f>
        <v/>
      </c>
      <c r="CX25" s="183" t="str">
        <f>IF(OR(AND(CX6&gt;=配偶者の企業年金!$D$8,CX6&lt;=配偶者の企業年金!$D$8+配偶者の企業年金!$E$8-1,NOT(配偶者の企業年金!$E$8="")),AND(CX6&gt;=配偶者の企業年金!$D$8,配偶者の企業年金!$B$8="終  身")),配偶者の企業年金!$F$8,"")</f>
        <v/>
      </c>
      <c r="CY25" s="183" t="str">
        <f>IF(OR(AND(CY6&gt;=配偶者の企業年金!$D$8,CY6&lt;=配偶者の企業年金!$D$8+配偶者の企業年金!$E$8-1,NOT(配偶者の企業年金!$E$8="")),AND(CY6&gt;=配偶者の企業年金!$D$8,配偶者の企業年金!$B$8="終  身")),配偶者の企業年金!$F$8,"")</f>
        <v/>
      </c>
      <c r="CZ25" s="183" t="str">
        <f>IF(OR(AND(CZ6&gt;=配偶者の企業年金!$D$8,CZ6&lt;=配偶者の企業年金!$D$8+配偶者の企業年金!$E$8-1,NOT(配偶者の企業年金!$E$8="")),AND(CZ6&gt;=配偶者の企業年金!$D$8,配偶者の企業年金!$B$8="終  身")),配偶者の企業年金!$F$8,"")</f>
        <v/>
      </c>
      <c r="DA25" s="183" t="str">
        <f>IF(OR(AND(DA6&gt;=配偶者の企業年金!$D$8,DA6&lt;=配偶者の企業年金!$D$8+配偶者の企業年金!$E$8-1,NOT(配偶者の企業年金!$E$8="")),AND(DA6&gt;=配偶者の企業年金!$D$8,配偶者の企業年金!$B$8="終  身")),配偶者の企業年金!$F$8,"")</f>
        <v/>
      </c>
      <c r="DB25" s="183" t="str">
        <f>IF(OR(AND(DB6&gt;=配偶者の企業年金!$D$8,DB6&lt;=配偶者の企業年金!$D$8+配偶者の企業年金!$E$8-1,NOT(配偶者の企業年金!$E$8="")),AND(DB6&gt;=配偶者の企業年金!$D$8,配偶者の企業年金!$B$8="終  身")),配偶者の企業年金!$F$8,"")</f>
        <v/>
      </c>
      <c r="DC25" s="183" t="str">
        <f>IF(OR(AND(DC6&gt;=配偶者の企業年金!$D$8,DC6&lt;=配偶者の企業年金!$D$8+配偶者の企業年金!$E$8-1,NOT(配偶者の企業年金!$E$8="")),AND(DC6&gt;=配偶者の企業年金!$D$8,配偶者の企業年金!$B$8="終  身")),配偶者の企業年金!$F$8,"")</f>
        <v/>
      </c>
      <c r="DD25" s="183" t="str">
        <f>IF(OR(AND(DD6&gt;=配偶者の企業年金!$D$8,DD6&lt;=配偶者の企業年金!$D$8+配偶者の企業年金!$E$8-1,NOT(配偶者の企業年金!$E$8="")),AND(DD6&gt;=配偶者の企業年金!$D$8,配偶者の企業年金!$B$8="終  身")),配偶者の企業年金!$F$8,"")</f>
        <v/>
      </c>
    </row>
    <row r="26" spans="2:108" ht="24" customHeight="1">
      <c r="B26" s="368" t="s">
        <v>19</v>
      </c>
      <c r="C26" s="410"/>
      <c r="D26" s="237"/>
      <c r="E26" s="368" t="s">
        <v>6</v>
      </c>
      <c r="F26" s="382" t="s">
        <v>261</v>
      </c>
      <c r="G26" s="383"/>
      <c r="H26" s="10" t="str">
        <f>IF(H5="","",IF(H5&gt;=あなたの公的年金!$C$5,あなたの公的年金!$D$5,""))</f>
        <v/>
      </c>
      <c r="I26" s="10" t="str">
        <f>IF(I5="","",IF(I5&gt;=あなたの公的年金!$C$5,あなたの公的年金!$D$5,""))</f>
        <v/>
      </c>
      <c r="J26" s="10" t="str">
        <f>IF(J5="","",IF(J5&gt;=あなたの公的年金!$C$5,あなたの公的年金!$D$5,""))</f>
        <v/>
      </c>
      <c r="K26" s="10" t="str">
        <f>IF(K5="","",IF(K5&gt;=あなたの公的年金!$C$5,あなたの公的年金!$D$5,""))</f>
        <v/>
      </c>
      <c r="L26" s="10" t="str">
        <f>IF(L5="","",IF(L5&gt;=あなたの公的年金!$C$5,あなたの公的年金!$D$5,""))</f>
        <v/>
      </c>
      <c r="M26" s="10" t="str">
        <f>IF(M5="","",IF(M5&gt;=あなたの公的年金!$C$5,あなたの公的年金!$D$5,""))</f>
        <v/>
      </c>
      <c r="N26" s="10" t="str">
        <f>IF(N5="","",IF(N5&gt;=あなたの公的年金!$C$5,あなたの公的年金!$D$5,""))</f>
        <v/>
      </c>
      <c r="O26" s="10" t="str">
        <f>IF(O5="","",IF(O5&gt;=あなたの公的年金!$C$5,あなたの公的年金!$D$5,""))</f>
        <v/>
      </c>
      <c r="P26" s="10" t="str">
        <f>IF(P5="","",IF(P5&gt;=あなたの公的年金!$C$5,あなたの公的年金!$D$5,""))</f>
        <v/>
      </c>
      <c r="Q26" s="10" t="str">
        <f>IF(Q5="","",IF(Q5&gt;=あなたの公的年金!$C$5,あなたの公的年金!$D$5,""))</f>
        <v/>
      </c>
      <c r="R26" s="10" t="str">
        <f>IF(R5="","",IF(R5&gt;=あなたの公的年金!$C$5,あなたの公的年金!$D$5,""))</f>
        <v/>
      </c>
      <c r="S26" s="10" t="str">
        <f>IF(S5="","",IF(S5&gt;=あなたの公的年金!$C$5,あなたの公的年金!$D$5,""))</f>
        <v/>
      </c>
      <c r="T26" s="10" t="str">
        <f>IF(T5="","",IF(T5&gt;=あなたの公的年金!$C$5,あなたの公的年金!$D$5,""))</f>
        <v/>
      </c>
      <c r="U26" s="10" t="str">
        <f>IF(U5="","",IF(U5&gt;=あなたの公的年金!$C$5,あなたの公的年金!$D$5,""))</f>
        <v/>
      </c>
      <c r="V26" s="10" t="str">
        <f>IF(V5="","",IF(V5&gt;=あなたの公的年金!$C$5,あなたの公的年金!$D$5,""))</f>
        <v/>
      </c>
      <c r="W26" s="10" t="str">
        <f>IF(W5="","",IF(W5&gt;=あなたの公的年金!$C$5,あなたの公的年金!$D$5,""))</f>
        <v/>
      </c>
      <c r="X26" s="10" t="str">
        <f>IF(X5="","",IF(X5&gt;=あなたの公的年金!$C$5,あなたの公的年金!$D$5,""))</f>
        <v/>
      </c>
      <c r="Y26" s="10" t="str">
        <f>IF(Y5="","",IF(Y5&gt;=あなたの公的年金!$C$5,あなたの公的年金!$D$5,""))</f>
        <v/>
      </c>
      <c r="Z26" s="10" t="str">
        <f>IF(Z5="","",IF(Z5&gt;=あなたの公的年金!$C$5,あなたの公的年金!$D$5,""))</f>
        <v/>
      </c>
      <c r="AA26" s="10" t="str">
        <f>IF(AA5="","",IF(AA5&gt;=あなたの公的年金!$C$5,あなたの公的年金!$D$5,""))</f>
        <v/>
      </c>
      <c r="AB26" s="10" t="str">
        <f>IF(AB5="","",IF(AB5&gt;=あなたの公的年金!$C$5,あなたの公的年金!$D$5,""))</f>
        <v/>
      </c>
      <c r="AC26" s="10" t="str">
        <f>IF(AC5="","",IF(AC5&gt;=あなたの公的年金!$C$5,あなたの公的年金!$D$5,""))</f>
        <v/>
      </c>
      <c r="AD26" s="10" t="str">
        <f>IF(AD5="","",IF(AD5&gt;=あなたの公的年金!$C$5,あなたの公的年金!$D$5,""))</f>
        <v/>
      </c>
      <c r="AE26" s="10" t="str">
        <f>IF(AE5="","",IF(AE5&gt;=あなたの公的年金!$C$5,あなたの公的年金!$D$5,""))</f>
        <v/>
      </c>
      <c r="AF26" s="10" t="str">
        <f>IF(AF5="","",IF(AF5&gt;=あなたの公的年金!$C$5,あなたの公的年金!$D$5,""))</f>
        <v/>
      </c>
      <c r="AG26" s="10" t="str">
        <f>IF(AG5="","",IF(AG5&gt;=あなたの公的年金!$C$5,あなたの公的年金!$D$5,""))</f>
        <v/>
      </c>
      <c r="AH26" s="10" t="str">
        <f>IF(AH5="","",IF(AH5&gt;=あなたの公的年金!$C$5,あなたの公的年金!$D$5,""))</f>
        <v/>
      </c>
      <c r="AI26" s="10" t="str">
        <f>IF(AI5="","",IF(AI5&gt;=あなたの公的年金!$C$5,あなたの公的年金!$D$5,""))</f>
        <v/>
      </c>
      <c r="AJ26" s="10" t="str">
        <f>IF(AJ5="","",IF(AJ5&gt;=あなたの公的年金!$C$5,あなたの公的年金!$D$5,""))</f>
        <v/>
      </c>
      <c r="AK26" s="10" t="str">
        <f>IF(AK5="","",IF(AK5&gt;=あなたの公的年金!$C$5,あなたの公的年金!$D$5,""))</f>
        <v/>
      </c>
      <c r="AL26" s="10" t="str">
        <f>IF(AL5="","",IF(AL5&gt;=あなたの公的年金!$C$5,あなたの公的年金!$D$5,""))</f>
        <v/>
      </c>
      <c r="AM26" s="10" t="str">
        <f>IF(AM5="","",IF(AM5&gt;=あなたの公的年金!$C$5,あなたの公的年金!$D$5,""))</f>
        <v/>
      </c>
      <c r="AN26" s="10">
        <f>IF(AN5="","",IF(AN5&gt;=あなたの公的年金!$C$5,あなたの公的年金!$D$5,""))</f>
        <v>80</v>
      </c>
      <c r="AO26" s="10">
        <f>IF(AO5="","",IF(AO5&gt;=あなたの公的年金!$C$5,あなたの公的年金!$D$5,""))</f>
        <v>80</v>
      </c>
      <c r="AP26" s="10">
        <f>IF(AP5="","",IF(AP5&gt;=あなたの公的年金!$C$5,あなたの公的年金!$D$5,""))</f>
        <v>80</v>
      </c>
      <c r="AQ26" s="10">
        <f>IF(AQ5="","",IF(AQ5&gt;=あなたの公的年金!$C$5,あなたの公的年金!$D$5,""))</f>
        <v>80</v>
      </c>
      <c r="AR26" s="10">
        <f>IF(AR5="","",IF(AR5&gt;=あなたの公的年金!$C$5,あなたの公的年金!$D$5,""))</f>
        <v>80</v>
      </c>
      <c r="AS26" s="10">
        <f>IF(AS5="","",IF(AS5&gt;=あなたの公的年金!$C$5,あなたの公的年金!$D$5,""))</f>
        <v>80</v>
      </c>
      <c r="AT26" s="10">
        <f>IF(AT5="","",IF(AT5&gt;=あなたの公的年金!$C$5,あなたの公的年金!$D$5,""))</f>
        <v>80</v>
      </c>
      <c r="AU26" s="10">
        <f>IF(AU5="","",IF(AU5&gt;=あなたの公的年金!$C$5,あなたの公的年金!$D$5,""))</f>
        <v>80</v>
      </c>
      <c r="AV26" s="10">
        <f>IF(AV5="","",IF(AV5&gt;=あなたの公的年金!$C$5,あなたの公的年金!$D$5,""))</f>
        <v>80</v>
      </c>
      <c r="AW26" s="10">
        <f>IF(AW5="","",IF(AW5&gt;=あなたの公的年金!$C$5,あなたの公的年金!$D$5,""))</f>
        <v>80</v>
      </c>
      <c r="AX26" s="10">
        <f>IF(AX5="","",IF(AX5&gt;=あなたの公的年金!$C$5,あなたの公的年金!$D$5,""))</f>
        <v>80</v>
      </c>
      <c r="AY26" s="10">
        <f>IF(AY5="","",IF(AY5&gt;=あなたの公的年金!$C$5,あなたの公的年金!$D$5,""))</f>
        <v>80</v>
      </c>
      <c r="AZ26" s="10">
        <f>IF(AZ5="","",IF(AZ5&gt;=あなたの公的年金!$C$5,あなたの公的年金!$D$5,""))</f>
        <v>80</v>
      </c>
      <c r="BA26" s="10">
        <f>IF(BA5="","",IF(BA5&gt;=あなたの公的年金!$C$5,あなたの公的年金!$D$5,""))</f>
        <v>80</v>
      </c>
      <c r="BB26" s="10">
        <f>IF(BB5="","",IF(BB5&gt;=あなたの公的年金!$C$5,あなたの公的年金!$D$5,""))</f>
        <v>80</v>
      </c>
      <c r="BC26" s="10">
        <f>IF(BC5="","",IF(BC5&gt;=あなたの公的年金!$C$5,あなたの公的年金!$D$5,""))</f>
        <v>80</v>
      </c>
      <c r="BD26" s="10">
        <f>IF(BD5="","",IF(BD5&gt;=あなたの公的年金!$C$5,あなたの公的年金!$D$5,""))</f>
        <v>80</v>
      </c>
      <c r="BE26" s="10">
        <f>IF(BE5="","",IF(BE5&gt;=あなたの公的年金!$C$5,あなたの公的年金!$D$5,""))</f>
        <v>80</v>
      </c>
      <c r="BF26" s="10">
        <f>IF(BF5="","",IF(BF5&gt;=あなたの公的年金!$C$5,あなたの公的年金!$D$5,""))</f>
        <v>80</v>
      </c>
      <c r="BG26" s="10">
        <f>IF(BG5="","",IF(BG5&gt;=あなたの公的年金!$C$5,あなたの公的年金!$D$5,""))</f>
        <v>80</v>
      </c>
      <c r="BH26" s="10">
        <f>IF(BH5="","",IF(BH5&gt;=あなたの公的年金!$C$5,あなたの公的年金!$D$5,""))</f>
        <v>80</v>
      </c>
      <c r="BI26" s="10">
        <f>IF(BI5="","",IF(BI5&gt;=あなたの公的年金!$C$5,あなたの公的年金!$D$5,""))</f>
        <v>80</v>
      </c>
      <c r="BJ26" s="10">
        <f>IF(BJ5="","",IF(BJ5&gt;=あなたの公的年金!$C$5,あなたの公的年金!$D$5,""))</f>
        <v>80</v>
      </c>
      <c r="BK26" s="10">
        <f>IF(BK5="","",IF(BK5&gt;=あなたの公的年金!$C$5,あなたの公的年金!$D$5,""))</f>
        <v>80</v>
      </c>
      <c r="BL26" s="10">
        <f>IF(BL5="","",IF(BL5&gt;=あなたの公的年金!$C$5,あなたの公的年金!$D$5,""))</f>
        <v>80</v>
      </c>
      <c r="BM26" s="10">
        <f>IF(BM5="","",IF(BM5&gt;=あなたの公的年金!$C$5,あなたの公的年金!$D$5,""))</f>
        <v>80</v>
      </c>
      <c r="BN26" s="10">
        <f>IF(BN5="","",IF(BN5&gt;=あなたの公的年金!$C$5,あなたの公的年金!$D$5,""))</f>
        <v>80</v>
      </c>
      <c r="BO26" s="10">
        <f>IF(BO5="","",IF(BO5&gt;=あなたの公的年金!$C$5,あなたの公的年金!$D$5,""))</f>
        <v>80</v>
      </c>
      <c r="BP26" s="10">
        <f>IF(BP5="","",IF(BP5&gt;=あなたの公的年金!$C$5,あなたの公的年金!$D$5,""))</f>
        <v>80</v>
      </c>
      <c r="BQ26" s="10">
        <f>IF(BQ5="","",IF(BQ5&gt;=あなたの公的年金!$C$5,あなたの公的年金!$D$5,""))</f>
        <v>80</v>
      </c>
      <c r="BR26" s="10">
        <f>IF(BR5="","",IF(BR5&gt;=あなたの公的年金!$C$5,あなたの公的年金!$D$5,""))</f>
        <v>80</v>
      </c>
      <c r="BS26" s="10">
        <f>IF(BS5="","",IF(BS5&gt;=あなたの公的年金!$C$5,あなたの公的年金!$D$5,""))</f>
        <v>80</v>
      </c>
      <c r="BT26" s="10">
        <f>IF(BT5="","",IF(BT5&gt;=あなたの公的年金!$C$5,あなたの公的年金!$D$5,""))</f>
        <v>80</v>
      </c>
      <c r="BU26" s="10">
        <f>IF(BU5="","",IF(BU5&gt;=あなたの公的年金!$C$5,あなたの公的年金!$D$5,""))</f>
        <v>80</v>
      </c>
      <c r="BV26" s="10">
        <f>IF(BV5="","",IF(BV5&gt;=あなたの公的年金!$C$5,あなたの公的年金!$D$5,""))</f>
        <v>80</v>
      </c>
      <c r="BW26" s="10">
        <f>IF(BW5="","",IF(BW5&gt;=あなたの公的年金!$C$5,あなたの公的年金!$D$5,""))</f>
        <v>80</v>
      </c>
      <c r="BX26" s="10" t="str">
        <f>IF(BX5="","",IF(BX5&gt;=あなたの公的年金!$C$5,あなたの公的年金!$D$5,""))</f>
        <v/>
      </c>
      <c r="BY26" s="10" t="str">
        <f>IF(BY5="","",IF(BY5&gt;=あなたの公的年金!$C$5,あなたの公的年金!$D$5,""))</f>
        <v/>
      </c>
      <c r="BZ26" s="10" t="str">
        <f>IF(BZ5="","",IF(BZ5&gt;=あなたの公的年金!$C$5,あなたの公的年金!$D$5,""))</f>
        <v/>
      </c>
      <c r="CA26" s="10" t="str">
        <f>IF(CA5="","",IF(CA5&gt;=あなたの公的年金!$C$5,あなたの公的年金!$D$5,""))</f>
        <v/>
      </c>
      <c r="CB26" s="10" t="str">
        <f>IF(CB5="","",IF(CB5&gt;=あなたの公的年金!$C$5,あなたの公的年金!$D$5,""))</f>
        <v/>
      </c>
      <c r="CC26" s="10" t="str">
        <f>IF(CC5="","",IF(CC5&gt;=あなたの公的年金!$C$5,あなたの公的年金!$D$5,""))</f>
        <v/>
      </c>
      <c r="CD26" s="10" t="str">
        <f>IF(CD5="","",IF(CD5&gt;=あなたの公的年金!$C$5,あなたの公的年金!$D$5,""))</f>
        <v/>
      </c>
      <c r="CE26" s="10" t="str">
        <f>IF(CE5="","",IF(CE5&gt;=あなたの公的年金!$C$5,あなたの公的年金!$D$5,""))</f>
        <v/>
      </c>
      <c r="CF26" s="10" t="str">
        <f>IF(CF5="","",IF(CF5&gt;=あなたの公的年金!$C$5,あなたの公的年金!$D$5,""))</f>
        <v/>
      </c>
      <c r="CG26" s="10" t="str">
        <f>IF(CG5="","",IF(CG5&gt;=あなたの公的年金!$C$5,あなたの公的年金!$D$5,""))</f>
        <v/>
      </c>
      <c r="CH26" s="10" t="str">
        <f>IF(CH5="","",IF(CH5&gt;=あなたの公的年金!$C$5,あなたの公的年金!$D$5,""))</f>
        <v/>
      </c>
      <c r="CI26" s="10" t="str">
        <f>IF(CI5="","",IF(CI5&gt;=あなたの公的年金!$C$5,あなたの公的年金!$D$5,""))</f>
        <v/>
      </c>
      <c r="CJ26" s="10" t="str">
        <f>IF(CJ5="","",IF(CJ5&gt;=あなたの公的年金!$C$5,あなたの公的年金!$D$5,""))</f>
        <v/>
      </c>
      <c r="CK26" s="10" t="str">
        <f>IF(CK5="","",IF(CK5&gt;=あなたの公的年金!$C$5,あなたの公的年金!$D$5,""))</f>
        <v/>
      </c>
      <c r="CL26" s="10" t="str">
        <f>IF(CL5="","",IF(CL5&gt;=あなたの公的年金!$C$5,あなたの公的年金!$D$5,""))</f>
        <v/>
      </c>
      <c r="CM26" s="10" t="str">
        <f>IF(CM5="","",IF(CM5&gt;=あなたの公的年金!$C$5,あなたの公的年金!$D$5,""))</f>
        <v/>
      </c>
      <c r="CN26" s="10" t="str">
        <f>IF(CN5="","",IF(CN5&gt;=あなたの公的年金!$C$5,あなたの公的年金!$D$5,""))</f>
        <v/>
      </c>
      <c r="CO26" s="10" t="str">
        <f>IF(CO5="","",IF(CO5&gt;=あなたの公的年金!$C$5,あなたの公的年金!$D$5,""))</f>
        <v/>
      </c>
      <c r="CP26" s="10" t="str">
        <f>IF(CP5="","",IF(CP5&gt;=あなたの公的年金!$C$5,あなたの公的年金!$D$5,""))</f>
        <v/>
      </c>
      <c r="CQ26" s="10" t="str">
        <f>IF(CQ5="","",IF(CQ5&gt;=あなたの公的年金!$C$5,あなたの公的年金!$D$5,""))</f>
        <v/>
      </c>
      <c r="CR26" s="10" t="str">
        <f>IF(CR5="","",IF(CR5&gt;=あなたの公的年金!$C$5,あなたの公的年金!$D$5,""))</f>
        <v/>
      </c>
      <c r="CS26" s="10" t="str">
        <f>IF(CS5="","",IF(CS5&gt;=あなたの公的年金!$C$5,あなたの公的年金!$D$5,""))</f>
        <v/>
      </c>
      <c r="CT26" s="10" t="str">
        <f>IF(CT5="","",IF(CT5&gt;=あなたの公的年金!$C$5,あなたの公的年金!$D$5,""))</f>
        <v/>
      </c>
      <c r="CU26" s="10" t="str">
        <f>IF(CU5="","",IF(CU5&gt;=あなたの公的年金!$C$5,あなたの公的年金!$D$5,""))</f>
        <v/>
      </c>
      <c r="CV26" s="10" t="str">
        <f>IF(CV5="","",IF(CV5&gt;=あなたの公的年金!$C$5,あなたの公的年金!$D$5,""))</f>
        <v/>
      </c>
      <c r="CW26" s="10" t="str">
        <f>IF(CW5="","",IF(CW5&gt;=あなたの公的年金!$C$5,あなたの公的年金!$D$5,""))</f>
        <v/>
      </c>
      <c r="CX26" s="10" t="str">
        <f>IF(CX5="","",IF(CX5&gt;=あなたの公的年金!$C$5,あなたの公的年金!$D$5,""))</f>
        <v/>
      </c>
      <c r="CY26" s="10" t="str">
        <f>IF(CY5="","",IF(CY5&gt;=あなたの公的年金!$C$5,あなたの公的年金!$D$5,""))</f>
        <v/>
      </c>
      <c r="CZ26" s="10" t="str">
        <f>IF(CZ5="","",IF(CZ5&gt;=あなたの公的年金!$C$5,あなたの公的年金!$D$5,""))</f>
        <v/>
      </c>
      <c r="DA26" s="10" t="str">
        <f>IF(DA5="","",IF(DA5&gt;=あなたの公的年金!$C$5,あなたの公的年金!$D$5,""))</f>
        <v/>
      </c>
      <c r="DB26" s="10" t="str">
        <f>IF(DB5="","",IF(DB5&gt;=あなたの公的年金!$C$5,あなたの公的年金!$D$5,""))</f>
        <v/>
      </c>
      <c r="DC26" s="10" t="str">
        <f>IF(DC5="","",IF(DC5&gt;=あなたの公的年金!$C$5,あなたの公的年金!$D$5,""))</f>
        <v/>
      </c>
      <c r="DD26" s="10" t="str">
        <f>IF(DD5="","",IF(DD5&gt;=あなたの公的年金!$C$5,あなたの公的年金!$D$5,""))</f>
        <v/>
      </c>
    </row>
    <row r="27" spans="2:108" ht="24" customHeight="1">
      <c r="B27" s="369"/>
      <c r="C27" s="410"/>
      <c r="D27" s="237"/>
      <c r="E27" s="384"/>
      <c r="F27" s="417" t="s">
        <v>262</v>
      </c>
      <c r="G27" s="418"/>
      <c r="H27" s="6" t="str">
        <f>IF(H5="","",IF(H5&gt;=あなたの公的年金!$C$9,あなたの公的年金!$D$9,""))</f>
        <v/>
      </c>
      <c r="I27" s="6" t="str">
        <f>IF(I5="","",IF(I5&gt;=あなたの公的年金!$C$9,あなたの公的年金!$D$9,""))</f>
        <v/>
      </c>
      <c r="J27" s="6" t="str">
        <f>IF(J5="","",IF(J5&gt;=あなたの公的年金!$C$9,あなたの公的年金!$D$9,""))</f>
        <v/>
      </c>
      <c r="K27" s="6" t="str">
        <f>IF(K5="","",IF(K5&gt;=あなたの公的年金!$C$9,あなたの公的年金!$D$9,""))</f>
        <v/>
      </c>
      <c r="L27" s="6" t="str">
        <f>IF(L5="","",IF(L5&gt;=あなたの公的年金!$C$9,あなたの公的年金!$D$9,""))</f>
        <v/>
      </c>
      <c r="M27" s="6" t="str">
        <f>IF(M5="","",IF(M5&gt;=あなたの公的年金!$C$9,あなたの公的年金!$D$9,""))</f>
        <v/>
      </c>
      <c r="N27" s="6" t="str">
        <f>IF(N5="","",IF(N5&gt;=あなたの公的年金!$C$9,あなたの公的年金!$D$9,""))</f>
        <v/>
      </c>
      <c r="O27" s="6" t="str">
        <f>IF(O5="","",IF(O5&gt;=あなたの公的年金!$C$9,あなたの公的年金!$D$9,""))</f>
        <v/>
      </c>
      <c r="P27" s="6" t="str">
        <f>IF(P5="","",IF(P5&gt;=あなたの公的年金!$C$9,あなたの公的年金!$D$9,""))</f>
        <v/>
      </c>
      <c r="Q27" s="6" t="str">
        <f>IF(Q5="","",IF(Q5&gt;=あなたの公的年金!$C$9,あなたの公的年金!$D$9,""))</f>
        <v/>
      </c>
      <c r="R27" s="6" t="str">
        <f>IF(R5="","",IF(R5&gt;=あなたの公的年金!$C$9,あなたの公的年金!$D$9,""))</f>
        <v/>
      </c>
      <c r="S27" s="6" t="str">
        <f>IF(S5="","",IF(S5&gt;=あなたの公的年金!$C$9,あなたの公的年金!$D$9,""))</f>
        <v/>
      </c>
      <c r="T27" s="6" t="str">
        <f>IF(T5="","",IF(T5&gt;=あなたの公的年金!$C$9,あなたの公的年金!$D$9,""))</f>
        <v/>
      </c>
      <c r="U27" s="6" t="str">
        <f>IF(U5="","",IF(U5&gt;=あなたの公的年金!$C$9,あなたの公的年金!$D$9,""))</f>
        <v/>
      </c>
      <c r="V27" s="6" t="str">
        <f>IF(V5="","",IF(V5&gt;=あなたの公的年金!$C$9,あなたの公的年金!$D$9,""))</f>
        <v/>
      </c>
      <c r="W27" s="6" t="str">
        <f>IF(W5="","",IF(W5&gt;=あなたの公的年金!$C$9,あなたの公的年金!$D$9,""))</f>
        <v/>
      </c>
      <c r="X27" s="6" t="str">
        <f>IF(X5="","",IF(X5&gt;=あなたの公的年金!$C$9,あなたの公的年金!$D$9,""))</f>
        <v/>
      </c>
      <c r="Y27" s="6" t="str">
        <f>IF(Y5="","",IF(Y5&gt;=あなたの公的年金!$C$9,あなたの公的年金!$D$9,""))</f>
        <v/>
      </c>
      <c r="Z27" s="6" t="str">
        <f>IF(Z5="","",IF(Z5&gt;=あなたの公的年金!$C$9,あなたの公的年金!$D$9,""))</f>
        <v/>
      </c>
      <c r="AA27" s="6" t="str">
        <f>IF(AA5="","",IF(AA5&gt;=あなたの公的年金!$C$9,あなたの公的年金!$D$9,""))</f>
        <v/>
      </c>
      <c r="AB27" s="6" t="str">
        <f>IF(AB5="","",IF(AB5&gt;=あなたの公的年金!$C$9,あなたの公的年金!$D$9,""))</f>
        <v/>
      </c>
      <c r="AC27" s="6" t="str">
        <f>IF(AC5="","",IF(AC5&gt;=あなたの公的年金!$C$9,あなたの公的年金!$D$9,""))</f>
        <v/>
      </c>
      <c r="AD27" s="6" t="str">
        <f>IF(AD5="","",IF(AD5&gt;=あなたの公的年金!$C$9,あなたの公的年金!$D$9,""))</f>
        <v/>
      </c>
      <c r="AE27" s="6" t="str">
        <f>IF(AE5="","",IF(AE5&gt;=あなたの公的年金!$C$9,あなたの公的年金!$D$9,""))</f>
        <v/>
      </c>
      <c r="AF27" s="6" t="str">
        <f>IF(AF5="","",IF(AF5&gt;=あなたの公的年金!$C$9,あなたの公的年金!$D$9,""))</f>
        <v/>
      </c>
      <c r="AG27" s="6" t="str">
        <f>IF(AG5="","",IF(AG5&gt;=あなたの公的年金!$C$9,あなたの公的年金!$D$9,""))</f>
        <v/>
      </c>
      <c r="AH27" s="6" t="str">
        <f>IF(AH5="","",IF(AH5&gt;=あなたの公的年金!$C$9,あなたの公的年金!$D$9,""))</f>
        <v/>
      </c>
      <c r="AI27" s="6" t="str">
        <f>IF(AI5="","",IF(AI5&gt;=あなたの公的年金!$C$9,あなたの公的年金!$D$9,""))</f>
        <v/>
      </c>
      <c r="AJ27" s="6" t="str">
        <f>IF(AJ5="","",IF(AJ5&gt;=あなたの公的年金!$C$9,あなたの公的年金!$D$9,""))</f>
        <v/>
      </c>
      <c r="AK27" s="6" t="str">
        <f>IF(AK5="","",IF(AK5&gt;=あなたの公的年金!$C$9,あなたの公的年金!$D$9,""))</f>
        <v/>
      </c>
      <c r="AL27" s="6" t="str">
        <f>IF(AL5="","",IF(AL5&gt;=あなたの公的年金!$C$9,あなたの公的年金!$D$9,""))</f>
        <v/>
      </c>
      <c r="AM27" s="6" t="str">
        <f>IF(AM5="","",IF(AM5&gt;=あなたの公的年金!$C$9,あなたの公的年金!$D$9,""))</f>
        <v/>
      </c>
      <c r="AN27" s="6">
        <f>IF(AN5="","",IF(AN5&gt;=あなたの公的年金!$C$9,あなたの公的年金!$D$9,""))</f>
        <v>125</v>
      </c>
      <c r="AO27" s="6">
        <f>IF(AO5="","",IF(AO5&gt;=あなたの公的年金!$C$9,あなたの公的年金!$D$9,""))</f>
        <v>125</v>
      </c>
      <c r="AP27" s="6">
        <f>IF(AP5="","",IF(AP5&gt;=あなたの公的年金!$C$9,あなたの公的年金!$D$9,""))</f>
        <v>125</v>
      </c>
      <c r="AQ27" s="6">
        <f>IF(AQ5="","",IF(AQ5&gt;=あなたの公的年金!$C$9,あなたの公的年金!$D$9,""))</f>
        <v>125</v>
      </c>
      <c r="AR27" s="6">
        <f>IF(AR5="","",IF(AR5&gt;=あなたの公的年金!$C$9,あなたの公的年金!$D$9,""))</f>
        <v>125</v>
      </c>
      <c r="AS27" s="6">
        <f>IF(AS5="","",IF(AS5&gt;=あなたの公的年金!$C$9,あなたの公的年金!$D$9,""))</f>
        <v>125</v>
      </c>
      <c r="AT27" s="6">
        <f>IF(AT5="","",IF(AT5&gt;=あなたの公的年金!$C$9,あなたの公的年金!$D$9,""))</f>
        <v>125</v>
      </c>
      <c r="AU27" s="6">
        <f>IF(AU5="","",IF(AU5&gt;=あなたの公的年金!$C$9,あなたの公的年金!$D$9,""))</f>
        <v>125</v>
      </c>
      <c r="AV27" s="6">
        <f>IF(AV5="","",IF(AV5&gt;=あなたの公的年金!$C$9,あなたの公的年金!$D$9,""))</f>
        <v>125</v>
      </c>
      <c r="AW27" s="6">
        <f>IF(AW5="","",IF(AW5&gt;=あなたの公的年金!$C$9,あなたの公的年金!$D$9,""))</f>
        <v>125</v>
      </c>
      <c r="AX27" s="6">
        <f>IF(AX5="","",IF(AX5&gt;=あなたの公的年金!$C$9,あなたの公的年金!$D$9,""))</f>
        <v>125</v>
      </c>
      <c r="AY27" s="6">
        <f>IF(AY5="","",IF(AY5&gt;=あなたの公的年金!$C$9,あなたの公的年金!$D$9,""))</f>
        <v>125</v>
      </c>
      <c r="AZ27" s="6">
        <f>IF(AZ5="","",IF(AZ5&gt;=あなたの公的年金!$C$9,あなたの公的年金!$D$9,""))</f>
        <v>125</v>
      </c>
      <c r="BA27" s="6">
        <f>IF(BA5="","",IF(BA5&gt;=あなたの公的年金!$C$9,あなたの公的年金!$D$9,""))</f>
        <v>125</v>
      </c>
      <c r="BB27" s="6">
        <f>IF(BB5="","",IF(BB5&gt;=あなたの公的年金!$C$9,あなたの公的年金!$D$9,""))</f>
        <v>125</v>
      </c>
      <c r="BC27" s="6">
        <f>IF(BC5="","",IF(BC5&gt;=あなたの公的年金!$C$9,あなたの公的年金!$D$9,""))</f>
        <v>125</v>
      </c>
      <c r="BD27" s="6">
        <f>IF(BD5="","",IF(BD5&gt;=あなたの公的年金!$C$9,あなたの公的年金!$D$9,""))</f>
        <v>125</v>
      </c>
      <c r="BE27" s="6">
        <f>IF(BE5="","",IF(BE5&gt;=あなたの公的年金!$C$9,あなたの公的年金!$D$9,""))</f>
        <v>125</v>
      </c>
      <c r="BF27" s="6">
        <f>IF(BF5="","",IF(BF5&gt;=あなたの公的年金!$C$9,あなたの公的年金!$D$9,""))</f>
        <v>125</v>
      </c>
      <c r="BG27" s="6">
        <f>IF(BG5="","",IF(BG5&gt;=あなたの公的年金!$C$9,あなたの公的年金!$D$9,""))</f>
        <v>125</v>
      </c>
      <c r="BH27" s="6">
        <f>IF(BH5="","",IF(BH5&gt;=あなたの公的年金!$C$9,あなたの公的年金!$D$9,""))</f>
        <v>125</v>
      </c>
      <c r="BI27" s="6">
        <f>IF(BI5="","",IF(BI5&gt;=あなたの公的年金!$C$9,あなたの公的年金!$D$9,""))</f>
        <v>125</v>
      </c>
      <c r="BJ27" s="6">
        <f>IF(BJ5="","",IF(BJ5&gt;=あなたの公的年金!$C$9,あなたの公的年金!$D$9,""))</f>
        <v>125</v>
      </c>
      <c r="BK27" s="6">
        <f>IF(BK5="","",IF(BK5&gt;=あなたの公的年金!$C$9,あなたの公的年金!$D$9,""))</f>
        <v>125</v>
      </c>
      <c r="BL27" s="6">
        <f>IF(BL5="","",IF(BL5&gt;=あなたの公的年金!$C$9,あなたの公的年金!$D$9,""))</f>
        <v>125</v>
      </c>
      <c r="BM27" s="6">
        <f>IF(BM5="","",IF(BM5&gt;=あなたの公的年金!$C$9,あなたの公的年金!$D$9,""))</f>
        <v>125</v>
      </c>
      <c r="BN27" s="6">
        <f>IF(BN5="","",IF(BN5&gt;=あなたの公的年金!$C$9,あなたの公的年金!$D$9,""))</f>
        <v>125</v>
      </c>
      <c r="BO27" s="6">
        <f>IF(BO5="","",IF(BO5&gt;=あなたの公的年金!$C$9,あなたの公的年金!$D$9,""))</f>
        <v>125</v>
      </c>
      <c r="BP27" s="6">
        <f>IF(BP5="","",IF(BP5&gt;=あなたの公的年金!$C$9,あなたの公的年金!$D$9,""))</f>
        <v>125</v>
      </c>
      <c r="BQ27" s="6">
        <f>IF(BQ5="","",IF(BQ5&gt;=あなたの公的年金!$C$9,あなたの公的年金!$D$9,""))</f>
        <v>125</v>
      </c>
      <c r="BR27" s="6">
        <f>IF(BR5="","",IF(BR5&gt;=あなたの公的年金!$C$9,あなたの公的年金!$D$9,""))</f>
        <v>125</v>
      </c>
      <c r="BS27" s="6">
        <f>IF(BS5="","",IF(BS5&gt;=あなたの公的年金!$C$9,あなたの公的年金!$D$9,""))</f>
        <v>125</v>
      </c>
      <c r="BT27" s="6">
        <f>IF(BT5="","",IF(BT5&gt;=あなたの公的年金!$C$9,あなたの公的年金!$D$9,""))</f>
        <v>125</v>
      </c>
      <c r="BU27" s="6">
        <f>IF(BU5="","",IF(BU5&gt;=あなたの公的年金!$C$9,あなたの公的年金!$D$9,""))</f>
        <v>125</v>
      </c>
      <c r="BV27" s="6">
        <f>IF(BV5="","",IF(BV5&gt;=あなたの公的年金!$C$9,あなたの公的年金!$D$9,""))</f>
        <v>125</v>
      </c>
      <c r="BW27" s="6">
        <f>IF(BW5="","",IF(BW5&gt;=あなたの公的年金!$C$9,あなたの公的年金!$D$9,""))</f>
        <v>125</v>
      </c>
      <c r="BX27" s="6" t="str">
        <f>IF(BX5="","",IF(BX5&gt;=あなたの公的年金!$C$9,あなたの公的年金!$D$9,""))</f>
        <v/>
      </c>
      <c r="BY27" s="6" t="str">
        <f>IF(BY5="","",IF(BY5&gt;=あなたの公的年金!$C$9,あなたの公的年金!$D$9,""))</f>
        <v/>
      </c>
      <c r="BZ27" s="6" t="str">
        <f>IF(BZ5="","",IF(BZ5&gt;=あなたの公的年金!$C$9,あなたの公的年金!$D$9,""))</f>
        <v/>
      </c>
      <c r="CA27" s="6" t="str">
        <f>IF(CA5="","",IF(CA5&gt;=あなたの公的年金!$C$9,あなたの公的年金!$D$9,""))</f>
        <v/>
      </c>
      <c r="CB27" s="6" t="str">
        <f>IF(CB5="","",IF(CB5&gt;=あなたの公的年金!$C$9,あなたの公的年金!$D$9,""))</f>
        <v/>
      </c>
      <c r="CC27" s="6" t="str">
        <f>IF(CC5="","",IF(CC5&gt;=あなたの公的年金!$C$9,あなたの公的年金!$D$9,""))</f>
        <v/>
      </c>
      <c r="CD27" s="6" t="str">
        <f>IF(CD5="","",IF(CD5&gt;=あなたの公的年金!$C$9,あなたの公的年金!$D$9,""))</f>
        <v/>
      </c>
      <c r="CE27" s="6" t="str">
        <f>IF(CE5="","",IF(CE5&gt;=あなたの公的年金!$C$9,あなたの公的年金!$D$9,""))</f>
        <v/>
      </c>
      <c r="CF27" s="6" t="str">
        <f>IF(CF5="","",IF(CF5&gt;=あなたの公的年金!$C$9,あなたの公的年金!$D$9,""))</f>
        <v/>
      </c>
      <c r="CG27" s="6" t="str">
        <f>IF(CG5="","",IF(CG5&gt;=あなたの公的年金!$C$9,あなたの公的年金!$D$9,""))</f>
        <v/>
      </c>
      <c r="CH27" s="6" t="str">
        <f>IF(CH5="","",IF(CH5&gt;=あなたの公的年金!$C$9,あなたの公的年金!$D$9,""))</f>
        <v/>
      </c>
      <c r="CI27" s="6" t="str">
        <f>IF(CI5="","",IF(CI5&gt;=あなたの公的年金!$C$9,あなたの公的年金!$D$9,""))</f>
        <v/>
      </c>
      <c r="CJ27" s="6" t="str">
        <f>IF(CJ5="","",IF(CJ5&gt;=あなたの公的年金!$C$9,あなたの公的年金!$D$9,""))</f>
        <v/>
      </c>
      <c r="CK27" s="6" t="str">
        <f>IF(CK5="","",IF(CK5&gt;=あなたの公的年金!$C$9,あなたの公的年金!$D$9,""))</f>
        <v/>
      </c>
      <c r="CL27" s="6" t="str">
        <f>IF(CL5="","",IF(CL5&gt;=あなたの公的年金!$C$9,あなたの公的年金!$D$9,""))</f>
        <v/>
      </c>
      <c r="CM27" s="6" t="str">
        <f>IF(CM5="","",IF(CM5&gt;=あなたの公的年金!$C$9,あなたの公的年金!$D$9,""))</f>
        <v/>
      </c>
      <c r="CN27" s="6" t="str">
        <f>IF(CN5="","",IF(CN5&gt;=あなたの公的年金!$C$9,あなたの公的年金!$D$9,""))</f>
        <v/>
      </c>
      <c r="CO27" s="6" t="str">
        <f>IF(CO5="","",IF(CO5&gt;=あなたの公的年金!$C$9,あなたの公的年金!$D$9,""))</f>
        <v/>
      </c>
      <c r="CP27" s="6" t="str">
        <f>IF(CP5="","",IF(CP5&gt;=あなたの公的年金!$C$9,あなたの公的年金!$D$9,""))</f>
        <v/>
      </c>
      <c r="CQ27" s="6" t="str">
        <f>IF(CQ5="","",IF(CQ5&gt;=あなたの公的年金!$C$9,あなたの公的年金!$D$9,""))</f>
        <v/>
      </c>
      <c r="CR27" s="6" t="str">
        <f>IF(CR5="","",IF(CR5&gt;=あなたの公的年金!$C$9,あなたの公的年金!$D$9,""))</f>
        <v/>
      </c>
      <c r="CS27" s="6" t="str">
        <f>IF(CS5="","",IF(CS5&gt;=あなたの公的年金!$C$9,あなたの公的年金!$D$9,""))</f>
        <v/>
      </c>
      <c r="CT27" s="6" t="str">
        <f>IF(CT5="","",IF(CT5&gt;=あなたの公的年金!$C$9,あなたの公的年金!$D$9,""))</f>
        <v/>
      </c>
      <c r="CU27" s="6" t="str">
        <f>IF(CU5="","",IF(CU5&gt;=あなたの公的年金!$C$9,あなたの公的年金!$D$9,""))</f>
        <v/>
      </c>
      <c r="CV27" s="6" t="str">
        <f>IF(CV5="","",IF(CV5&gt;=あなたの公的年金!$C$9,あなたの公的年金!$D$9,""))</f>
        <v/>
      </c>
      <c r="CW27" s="6" t="str">
        <f>IF(CW5="","",IF(CW5&gt;=あなたの公的年金!$C$9,あなたの公的年金!$D$9,""))</f>
        <v/>
      </c>
      <c r="CX27" s="6" t="str">
        <f>IF(CX5="","",IF(CX5&gt;=あなたの公的年金!$C$9,あなたの公的年金!$D$9,""))</f>
        <v/>
      </c>
      <c r="CY27" s="6" t="str">
        <f>IF(CY5="","",IF(CY5&gt;=あなたの公的年金!$C$9,あなたの公的年金!$D$9,""))</f>
        <v/>
      </c>
      <c r="CZ27" s="6" t="str">
        <f>IF(CZ5="","",IF(CZ5&gt;=あなたの公的年金!$C$9,あなたの公的年金!$D$9,""))</f>
        <v/>
      </c>
      <c r="DA27" s="6" t="str">
        <f>IF(DA5="","",IF(DA5&gt;=あなたの公的年金!$C$9,あなたの公的年金!$D$9,""))</f>
        <v/>
      </c>
      <c r="DB27" s="6" t="str">
        <f>IF(DB5="","",IF(DB5&gt;=あなたの公的年金!$C$9,あなたの公的年金!$D$9,""))</f>
        <v/>
      </c>
      <c r="DC27" s="6" t="str">
        <f>IF(DC5="","",IF(DC5&gt;=あなたの公的年金!$C$9,あなたの公的年金!$D$9,""))</f>
        <v/>
      </c>
      <c r="DD27" s="6" t="str">
        <f>IF(DD5="","",IF(DD5&gt;=あなたの公的年金!$C$9,あなたの公的年金!$D$9,""))</f>
        <v/>
      </c>
    </row>
    <row r="28" spans="2:108" ht="24" customHeight="1">
      <c r="B28" s="369"/>
      <c r="C28" s="410"/>
      <c r="D28" s="237"/>
      <c r="E28" s="384"/>
      <c r="F28" s="382" t="s">
        <v>263</v>
      </c>
      <c r="G28" s="383"/>
      <c r="H28" s="10" t="str">
        <f>IF(H6="","",IF(H6&gt;=配偶者の公的年金!$C$5,配偶者の公的年金!$D$5,""))</f>
        <v/>
      </c>
      <c r="I28" s="10" t="str">
        <f>IF(I6="","",IF(I6&gt;=配偶者の公的年金!$C$5,配偶者の公的年金!$D$5,""))</f>
        <v/>
      </c>
      <c r="J28" s="10" t="str">
        <f>IF(J6="","",IF(J6&gt;=配偶者の公的年金!$C$5,配偶者の公的年金!$D$5,""))</f>
        <v/>
      </c>
      <c r="K28" s="10" t="str">
        <f>IF(K6="","",IF(K6&gt;=配偶者の公的年金!$C$5,配偶者の公的年金!$D$5,""))</f>
        <v/>
      </c>
      <c r="L28" s="10" t="str">
        <f>IF(L6="","",IF(L6&gt;=配偶者の公的年金!$C$5,配偶者の公的年金!$D$5,""))</f>
        <v/>
      </c>
      <c r="M28" s="10" t="str">
        <f>IF(M6="","",IF(M6&gt;=配偶者の公的年金!$C$5,配偶者の公的年金!$D$5,""))</f>
        <v/>
      </c>
      <c r="N28" s="10" t="str">
        <f>IF(N6="","",IF(N6&gt;=配偶者の公的年金!$C$5,配偶者の公的年金!$D$5,""))</f>
        <v/>
      </c>
      <c r="O28" s="10" t="str">
        <f>IF(O6="","",IF(O6&gt;=配偶者の公的年金!$C$5,配偶者の公的年金!$D$5,""))</f>
        <v/>
      </c>
      <c r="P28" s="10" t="str">
        <f>IF(P6="","",IF(P6&gt;=配偶者の公的年金!$C$5,配偶者の公的年金!$D$5,""))</f>
        <v/>
      </c>
      <c r="Q28" s="10" t="str">
        <f>IF(Q6="","",IF(Q6&gt;=配偶者の公的年金!$C$5,配偶者の公的年金!$D$5,""))</f>
        <v/>
      </c>
      <c r="R28" s="10" t="str">
        <f>IF(R6="","",IF(R6&gt;=配偶者の公的年金!$C$5,配偶者の公的年金!$D$5,""))</f>
        <v/>
      </c>
      <c r="S28" s="10" t="str">
        <f>IF(S6="","",IF(S6&gt;=配偶者の公的年金!$C$5,配偶者の公的年金!$D$5,""))</f>
        <v/>
      </c>
      <c r="T28" s="10" t="str">
        <f>IF(T6="","",IF(T6&gt;=配偶者の公的年金!$C$5,配偶者の公的年金!$D$5,""))</f>
        <v/>
      </c>
      <c r="U28" s="10" t="str">
        <f>IF(U6="","",IF(U6&gt;=配偶者の公的年金!$C$5,配偶者の公的年金!$D$5,""))</f>
        <v/>
      </c>
      <c r="V28" s="10" t="str">
        <f>IF(V6="","",IF(V6&gt;=配偶者の公的年金!$C$5,配偶者の公的年金!$D$5,""))</f>
        <v/>
      </c>
      <c r="W28" s="10" t="str">
        <f>IF(W6="","",IF(W6&gt;=配偶者の公的年金!$C$5,配偶者の公的年金!$D$5,""))</f>
        <v/>
      </c>
      <c r="X28" s="10" t="str">
        <f>IF(X6="","",IF(X6&gt;=配偶者の公的年金!$C$5,配偶者の公的年金!$D$5,""))</f>
        <v/>
      </c>
      <c r="Y28" s="10" t="str">
        <f>IF(Y6="","",IF(Y6&gt;=配偶者の公的年金!$C$5,配偶者の公的年金!$D$5,""))</f>
        <v/>
      </c>
      <c r="Z28" s="10" t="str">
        <f>IF(Z6="","",IF(Z6&gt;=配偶者の公的年金!$C$5,配偶者の公的年金!$D$5,""))</f>
        <v/>
      </c>
      <c r="AA28" s="10" t="str">
        <f>IF(AA6="","",IF(AA6&gt;=配偶者の公的年金!$C$5,配偶者の公的年金!$D$5,""))</f>
        <v/>
      </c>
      <c r="AB28" s="10" t="str">
        <f>IF(AB6="","",IF(AB6&gt;=配偶者の公的年金!$C$5,配偶者の公的年金!$D$5,""))</f>
        <v/>
      </c>
      <c r="AC28" s="10" t="str">
        <f>IF(AC6="","",IF(AC6&gt;=配偶者の公的年金!$C$5,配偶者の公的年金!$D$5,""))</f>
        <v/>
      </c>
      <c r="AD28" s="10" t="str">
        <f>IF(AD6="","",IF(AD6&gt;=配偶者の公的年金!$C$5,配偶者の公的年金!$D$5,""))</f>
        <v/>
      </c>
      <c r="AE28" s="10" t="str">
        <f>IF(AE6="","",IF(AE6&gt;=配偶者の公的年金!$C$5,配偶者の公的年金!$D$5,""))</f>
        <v/>
      </c>
      <c r="AF28" s="10" t="str">
        <f>IF(AF6="","",IF(AF6&gt;=配偶者の公的年金!$C$5,配偶者の公的年金!$D$5,""))</f>
        <v/>
      </c>
      <c r="AG28" s="10" t="str">
        <f>IF(AG6="","",IF(AG6&gt;=配偶者の公的年金!$C$5,配偶者の公的年金!$D$5,""))</f>
        <v/>
      </c>
      <c r="AH28" s="10" t="str">
        <f>IF(AH6="","",IF(AH6&gt;=配偶者の公的年金!$C$5,配偶者の公的年金!$D$5,""))</f>
        <v/>
      </c>
      <c r="AI28" s="10" t="str">
        <f>IF(AI6="","",IF(AI6&gt;=配偶者の公的年金!$C$5,配偶者の公的年金!$D$5,""))</f>
        <v/>
      </c>
      <c r="AJ28" s="10" t="str">
        <f>IF(AJ6="","",IF(AJ6&gt;=配偶者の公的年金!$C$5,配偶者の公的年金!$D$5,""))</f>
        <v/>
      </c>
      <c r="AK28" s="10" t="str">
        <f>IF(AK6="","",IF(AK6&gt;=配偶者の公的年金!$C$5,配偶者の公的年金!$D$5,""))</f>
        <v/>
      </c>
      <c r="AL28" s="10" t="str">
        <f>IF(AL6="","",IF(AL6&gt;=配偶者の公的年金!$C$5,配偶者の公的年金!$D$5,""))</f>
        <v/>
      </c>
      <c r="AM28" s="10" t="str">
        <f>IF(AM6="","",IF(AM6&gt;=配偶者の公的年金!$C$5,配偶者の公的年金!$D$5,""))</f>
        <v/>
      </c>
      <c r="AN28" s="10" t="str">
        <f>IF(AN6="","",IF(AN6&gt;=配偶者の公的年金!$C$5,配偶者の公的年金!$D$5,""))</f>
        <v/>
      </c>
      <c r="AO28" s="10" t="str">
        <f>IF(AO6="","",IF(AO6&gt;=配偶者の公的年金!$C$5,配偶者の公的年金!$D$5,""))</f>
        <v/>
      </c>
      <c r="AP28" s="10" t="str">
        <f>IF(AP6="","",IF(AP6&gt;=配偶者の公的年金!$C$5,配偶者の公的年金!$D$5,""))</f>
        <v/>
      </c>
      <c r="AQ28" s="10">
        <f>IF(AQ6="","",IF(AQ6&gt;=配偶者の公的年金!$C$5,配偶者の公的年金!$D$5,""))</f>
        <v>80</v>
      </c>
      <c r="AR28" s="10">
        <f>IF(AR6="","",IF(AR6&gt;=配偶者の公的年金!$C$5,配偶者の公的年金!$D$5,""))</f>
        <v>80</v>
      </c>
      <c r="AS28" s="10">
        <f>IF(AS6="","",IF(AS6&gt;=配偶者の公的年金!$C$5,配偶者の公的年金!$D$5,""))</f>
        <v>80</v>
      </c>
      <c r="AT28" s="10">
        <f>IF(AT6="","",IF(AT6&gt;=配偶者の公的年金!$C$5,配偶者の公的年金!$D$5,""))</f>
        <v>80</v>
      </c>
      <c r="AU28" s="10">
        <f>IF(AU6="","",IF(AU6&gt;=配偶者の公的年金!$C$5,配偶者の公的年金!$D$5,""))</f>
        <v>80</v>
      </c>
      <c r="AV28" s="10">
        <f>IF(AV6="","",IF(AV6&gt;=配偶者の公的年金!$C$5,配偶者の公的年金!$D$5,""))</f>
        <v>80</v>
      </c>
      <c r="AW28" s="10">
        <f>IF(AW6="","",IF(AW6&gt;=配偶者の公的年金!$C$5,配偶者の公的年金!$D$5,""))</f>
        <v>80</v>
      </c>
      <c r="AX28" s="10">
        <f>IF(AX6="","",IF(AX6&gt;=配偶者の公的年金!$C$5,配偶者の公的年金!$D$5,""))</f>
        <v>80</v>
      </c>
      <c r="AY28" s="10">
        <f>IF(AY6="","",IF(AY6&gt;=配偶者の公的年金!$C$5,配偶者の公的年金!$D$5,""))</f>
        <v>80</v>
      </c>
      <c r="AZ28" s="10">
        <f>IF(AZ6="","",IF(AZ6&gt;=配偶者の公的年金!$C$5,配偶者の公的年金!$D$5,""))</f>
        <v>80</v>
      </c>
      <c r="BA28" s="10">
        <f>IF(BA6="","",IF(BA6&gt;=配偶者の公的年金!$C$5,配偶者の公的年金!$D$5,""))</f>
        <v>80</v>
      </c>
      <c r="BB28" s="10">
        <f>IF(BB6="","",IF(BB6&gt;=配偶者の公的年金!$C$5,配偶者の公的年金!$D$5,""))</f>
        <v>80</v>
      </c>
      <c r="BC28" s="10">
        <f>IF(BC6="","",IF(BC6&gt;=配偶者の公的年金!$C$5,配偶者の公的年金!$D$5,""))</f>
        <v>80</v>
      </c>
      <c r="BD28" s="10">
        <f>IF(BD6="","",IF(BD6&gt;=配偶者の公的年金!$C$5,配偶者の公的年金!$D$5,""))</f>
        <v>80</v>
      </c>
      <c r="BE28" s="10">
        <f>IF(BE6="","",IF(BE6&gt;=配偶者の公的年金!$C$5,配偶者の公的年金!$D$5,""))</f>
        <v>80</v>
      </c>
      <c r="BF28" s="10">
        <f>IF(BF6="","",IF(BF6&gt;=配偶者の公的年金!$C$5,配偶者の公的年金!$D$5,""))</f>
        <v>80</v>
      </c>
      <c r="BG28" s="10">
        <f>IF(BG6="","",IF(BG6&gt;=配偶者の公的年金!$C$5,配偶者の公的年金!$D$5,""))</f>
        <v>80</v>
      </c>
      <c r="BH28" s="10">
        <f>IF(BH6="","",IF(BH6&gt;=配偶者の公的年金!$C$5,配偶者の公的年金!$D$5,""))</f>
        <v>80</v>
      </c>
      <c r="BI28" s="10">
        <f>IF(BI6="","",IF(BI6&gt;=配偶者の公的年金!$C$5,配偶者の公的年金!$D$5,""))</f>
        <v>80</v>
      </c>
      <c r="BJ28" s="10">
        <f>IF(BJ6="","",IF(BJ6&gt;=配偶者の公的年金!$C$5,配偶者の公的年金!$D$5,""))</f>
        <v>80</v>
      </c>
      <c r="BK28" s="10">
        <f>IF(BK6="","",IF(BK6&gt;=配偶者の公的年金!$C$5,配偶者の公的年金!$D$5,""))</f>
        <v>80</v>
      </c>
      <c r="BL28" s="10">
        <f>IF(BL6="","",IF(BL6&gt;=配偶者の公的年金!$C$5,配偶者の公的年金!$D$5,""))</f>
        <v>80</v>
      </c>
      <c r="BM28" s="10">
        <f>IF(BM6="","",IF(BM6&gt;=配偶者の公的年金!$C$5,配偶者の公的年金!$D$5,""))</f>
        <v>80</v>
      </c>
      <c r="BN28" s="10">
        <f>IF(BN6="","",IF(BN6&gt;=配偶者の公的年金!$C$5,配偶者の公的年金!$D$5,""))</f>
        <v>80</v>
      </c>
      <c r="BO28" s="10">
        <f>IF(BO6="","",IF(BO6&gt;=配偶者の公的年金!$C$5,配偶者の公的年金!$D$5,""))</f>
        <v>80</v>
      </c>
      <c r="BP28" s="10">
        <f>IF(BP6="","",IF(BP6&gt;=配偶者の公的年金!$C$5,配偶者の公的年金!$D$5,""))</f>
        <v>80</v>
      </c>
      <c r="BQ28" s="10">
        <f>IF(BQ6="","",IF(BQ6&gt;=配偶者の公的年金!$C$5,配偶者の公的年金!$D$5,""))</f>
        <v>80</v>
      </c>
      <c r="BR28" s="10">
        <f>IF(BR6="","",IF(BR6&gt;=配偶者の公的年金!$C$5,配偶者の公的年金!$D$5,""))</f>
        <v>80</v>
      </c>
      <c r="BS28" s="10">
        <f>IF(BS6="","",IF(BS6&gt;=配偶者の公的年金!$C$5,配偶者の公的年金!$D$5,""))</f>
        <v>80</v>
      </c>
      <c r="BT28" s="10">
        <f>IF(BT6="","",IF(BT6&gt;=配偶者の公的年金!$C$5,配偶者の公的年金!$D$5,""))</f>
        <v>80</v>
      </c>
      <c r="BU28" s="10">
        <f>IF(BU6="","",IF(BU6&gt;=配偶者の公的年金!$C$5,配偶者の公的年金!$D$5,""))</f>
        <v>80</v>
      </c>
      <c r="BV28" s="10">
        <f>IF(BV6="","",IF(BV6&gt;=配偶者の公的年金!$C$5,配偶者の公的年金!$D$5,""))</f>
        <v>80</v>
      </c>
      <c r="BW28" s="10">
        <f>IF(BW6="","",IF(BW6&gt;=配偶者の公的年金!$C$5,配偶者の公的年金!$D$5,""))</f>
        <v>80</v>
      </c>
      <c r="BX28" s="10" t="str">
        <f>IF(BX6="","",IF(BX6&gt;=配偶者の公的年金!$C$5,配偶者の公的年金!$D$5,""))</f>
        <v/>
      </c>
      <c r="BY28" s="10" t="str">
        <f>IF(BY6="","",IF(BY6&gt;=配偶者の公的年金!$C$5,配偶者の公的年金!$D$5,""))</f>
        <v/>
      </c>
      <c r="BZ28" s="10" t="str">
        <f>IF(BZ6="","",IF(BZ6&gt;=配偶者の公的年金!$C$5,配偶者の公的年金!$D$5,""))</f>
        <v/>
      </c>
      <c r="CA28" s="10" t="str">
        <f>IF(CA6="","",IF(CA6&gt;=配偶者の公的年金!$C$5,配偶者の公的年金!$D$5,""))</f>
        <v/>
      </c>
      <c r="CB28" s="10" t="str">
        <f>IF(CB6="","",IF(CB6&gt;=配偶者の公的年金!$C$5,配偶者の公的年金!$D$5,""))</f>
        <v/>
      </c>
      <c r="CC28" s="10" t="str">
        <f>IF(CC6="","",IF(CC6&gt;=配偶者の公的年金!$C$5,配偶者の公的年金!$D$5,""))</f>
        <v/>
      </c>
      <c r="CD28" s="10" t="str">
        <f>IF(CD6="","",IF(CD6&gt;=配偶者の公的年金!$C$5,配偶者の公的年金!$D$5,""))</f>
        <v/>
      </c>
      <c r="CE28" s="10" t="str">
        <f>IF(CE6="","",IF(CE6&gt;=配偶者の公的年金!$C$5,配偶者の公的年金!$D$5,""))</f>
        <v/>
      </c>
      <c r="CF28" s="10" t="str">
        <f>IF(CF6="","",IF(CF6&gt;=配偶者の公的年金!$C$5,配偶者の公的年金!$D$5,""))</f>
        <v/>
      </c>
      <c r="CG28" s="10" t="str">
        <f>IF(CG6="","",IF(CG6&gt;=配偶者の公的年金!$C$5,配偶者の公的年金!$D$5,""))</f>
        <v/>
      </c>
      <c r="CH28" s="10" t="str">
        <f>IF(CH6="","",IF(CH6&gt;=配偶者の公的年金!$C$5,配偶者の公的年金!$D$5,""))</f>
        <v/>
      </c>
      <c r="CI28" s="10" t="str">
        <f>IF(CI6="","",IF(CI6&gt;=配偶者の公的年金!$C$5,配偶者の公的年金!$D$5,""))</f>
        <v/>
      </c>
      <c r="CJ28" s="10" t="str">
        <f>IF(CJ6="","",IF(CJ6&gt;=配偶者の公的年金!$C$5,配偶者の公的年金!$D$5,""))</f>
        <v/>
      </c>
      <c r="CK28" s="10" t="str">
        <f>IF(CK6="","",IF(CK6&gt;=配偶者の公的年金!$C$5,配偶者の公的年金!$D$5,""))</f>
        <v/>
      </c>
      <c r="CL28" s="10" t="str">
        <f>IF(CL6="","",IF(CL6&gt;=配偶者の公的年金!$C$5,配偶者の公的年金!$D$5,""))</f>
        <v/>
      </c>
      <c r="CM28" s="10" t="str">
        <f>IF(CM6="","",IF(CM6&gt;=配偶者の公的年金!$C$5,配偶者の公的年金!$D$5,""))</f>
        <v/>
      </c>
      <c r="CN28" s="10" t="str">
        <f>IF(CN6="","",IF(CN6&gt;=配偶者の公的年金!$C$5,配偶者の公的年金!$D$5,""))</f>
        <v/>
      </c>
      <c r="CO28" s="10" t="str">
        <f>IF(CO6="","",IF(CO6&gt;=配偶者の公的年金!$C$5,配偶者の公的年金!$D$5,""))</f>
        <v/>
      </c>
      <c r="CP28" s="10" t="str">
        <f>IF(CP6="","",IF(CP6&gt;=配偶者の公的年金!$C$5,配偶者の公的年金!$D$5,""))</f>
        <v/>
      </c>
      <c r="CQ28" s="10" t="str">
        <f>IF(CQ6="","",IF(CQ6&gt;=配偶者の公的年金!$C$5,配偶者の公的年金!$D$5,""))</f>
        <v/>
      </c>
      <c r="CR28" s="10" t="str">
        <f>IF(CR6="","",IF(CR6&gt;=配偶者の公的年金!$C$5,配偶者の公的年金!$D$5,""))</f>
        <v/>
      </c>
      <c r="CS28" s="10" t="str">
        <f>IF(CS6="","",IF(CS6&gt;=配偶者の公的年金!$C$5,配偶者の公的年金!$D$5,""))</f>
        <v/>
      </c>
      <c r="CT28" s="10" t="str">
        <f>IF(CT6="","",IF(CT6&gt;=配偶者の公的年金!$C$5,配偶者の公的年金!$D$5,""))</f>
        <v/>
      </c>
      <c r="CU28" s="10" t="str">
        <f>IF(CU6="","",IF(CU6&gt;=配偶者の公的年金!$C$5,配偶者の公的年金!$D$5,""))</f>
        <v/>
      </c>
      <c r="CV28" s="10" t="str">
        <f>IF(CV6="","",IF(CV6&gt;=配偶者の公的年金!$C$5,配偶者の公的年金!$D$5,""))</f>
        <v/>
      </c>
      <c r="CW28" s="10" t="str">
        <f>IF(CW6="","",IF(CW6&gt;=配偶者の公的年金!$C$5,配偶者の公的年金!$D$5,""))</f>
        <v/>
      </c>
      <c r="CX28" s="10" t="str">
        <f>IF(CX6="","",IF(CX6&gt;=配偶者の公的年金!$C$5,配偶者の公的年金!$D$5,""))</f>
        <v/>
      </c>
      <c r="CY28" s="10" t="str">
        <f>IF(CY6="","",IF(CY6&gt;=配偶者の公的年金!$C$5,配偶者の公的年金!$D$5,""))</f>
        <v/>
      </c>
      <c r="CZ28" s="10" t="str">
        <f>IF(CZ6="","",IF(CZ6&gt;=配偶者の公的年金!$C$5,配偶者の公的年金!$D$5,""))</f>
        <v/>
      </c>
      <c r="DA28" s="10" t="str">
        <f>IF(DA6="","",IF(DA6&gt;=配偶者の公的年金!$C$5,配偶者の公的年金!$D$5,""))</f>
        <v/>
      </c>
      <c r="DB28" s="10" t="str">
        <f>IF(DB6="","",IF(DB6&gt;=配偶者の公的年金!$C$5,配偶者の公的年金!$D$5,""))</f>
        <v/>
      </c>
      <c r="DC28" s="10" t="str">
        <f>IF(DC6="","",IF(DC6&gt;=配偶者の公的年金!$C$5,配偶者の公的年金!$D$5,""))</f>
        <v/>
      </c>
      <c r="DD28" s="10" t="str">
        <f>IF(DD6="","",IF(DD6&gt;=配偶者の公的年金!$C$5,配偶者の公的年金!$D$5,""))</f>
        <v/>
      </c>
    </row>
    <row r="29" spans="2:108" ht="24" customHeight="1">
      <c r="B29" s="407"/>
      <c r="C29" s="410"/>
      <c r="D29" s="237"/>
      <c r="E29" s="385"/>
      <c r="F29" s="419" t="s">
        <v>264</v>
      </c>
      <c r="G29" s="418"/>
      <c r="H29" s="6" t="str">
        <f>IF(H6="","",IF(H6&gt;=配偶者の公的年金!$C$9,配偶者の公的年金!$D$9,""))</f>
        <v/>
      </c>
      <c r="I29" s="6" t="str">
        <f>IF(I6="","",IF(I6&gt;=配偶者の公的年金!$C$9,配偶者の公的年金!$D$9,""))</f>
        <v/>
      </c>
      <c r="J29" s="6" t="str">
        <f>IF(J6="","",IF(J6&gt;=配偶者の公的年金!$C$9,配偶者の公的年金!$D$9,""))</f>
        <v/>
      </c>
      <c r="K29" s="6" t="str">
        <f>IF(K6="","",IF(K6&gt;=配偶者の公的年金!$C$9,配偶者の公的年金!$D$9,""))</f>
        <v/>
      </c>
      <c r="L29" s="6" t="str">
        <f>IF(L6="","",IF(L6&gt;=配偶者の公的年金!$C$9,配偶者の公的年金!$D$9,""))</f>
        <v/>
      </c>
      <c r="M29" s="6" t="str">
        <f>IF(M6="","",IF(M6&gt;=配偶者の公的年金!$C$9,配偶者の公的年金!$D$9,""))</f>
        <v/>
      </c>
      <c r="N29" s="6" t="str">
        <f>IF(N6="","",IF(N6&gt;=配偶者の公的年金!$C$9,配偶者の公的年金!$D$9,""))</f>
        <v/>
      </c>
      <c r="O29" s="6" t="str">
        <f>IF(O6="","",IF(O6&gt;=配偶者の公的年金!$C$9,配偶者の公的年金!$D$9,""))</f>
        <v/>
      </c>
      <c r="P29" s="6" t="str">
        <f>IF(P6="","",IF(P6&gt;=配偶者の公的年金!$C$9,配偶者の公的年金!$D$9,""))</f>
        <v/>
      </c>
      <c r="Q29" s="6" t="str">
        <f>IF(Q6="","",IF(Q6&gt;=配偶者の公的年金!$C$9,配偶者の公的年金!$D$9,""))</f>
        <v/>
      </c>
      <c r="R29" s="6" t="str">
        <f>IF(R6="","",IF(R6&gt;=配偶者の公的年金!$C$9,配偶者の公的年金!$D$9,""))</f>
        <v/>
      </c>
      <c r="S29" s="6" t="str">
        <f>IF(S6="","",IF(S6&gt;=配偶者の公的年金!$C$9,配偶者の公的年金!$D$9,""))</f>
        <v/>
      </c>
      <c r="T29" s="6" t="str">
        <f>IF(T6="","",IF(T6&gt;=配偶者の公的年金!$C$9,配偶者の公的年金!$D$9,""))</f>
        <v/>
      </c>
      <c r="U29" s="6" t="str">
        <f>IF(U6="","",IF(U6&gt;=配偶者の公的年金!$C$9,配偶者の公的年金!$D$9,""))</f>
        <v/>
      </c>
      <c r="V29" s="6" t="str">
        <f>IF(V6="","",IF(V6&gt;=配偶者の公的年金!$C$9,配偶者の公的年金!$D$9,""))</f>
        <v/>
      </c>
      <c r="W29" s="6" t="str">
        <f>IF(W6="","",IF(W6&gt;=配偶者の公的年金!$C$9,配偶者の公的年金!$D$9,""))</f>
        <v/>
      </c>
      <c r="X29" s="6" t="str">
        <f>IF(X6="","",IF(X6&gt;=配偶者の公的年金!$C$9,配偶者の公的年金!$D$9,""))</f>
        <v/>
      </c>
      <c r="Y29" s="6" t="str">
        <f>IF(Y6="","",IF(Y6&gt;=配偶者の公的年金!$C$9,配偶者の公的年金!$D$9,""))</f>
        <v/>
      </c>
      <c r="Z29" s="6" t="str">
        <f>IF(Z6="","",IF(Z6&gt;=配偶者の公的年金!$C$9,配偶者の公的年金!$D$9,""))</f>
        <v/>
      </c>
      <c r="AA29" s="6" t="str">
        <f>IF(AA6="","",IF(AA6&gt;=配偶者の公的年金!$C$9,配偶者の公的年金!$D$9,""))</f>
        <v/>
      </c>
      <c r="AB29" s="6" t="str">
        <f>IF(AB6="","",IF(AB6&gt;=配偶者の公的年金!$C$9,配偶者の公的年金!$D$9,""))</f>
        <v/>
      </c>
      <c r="AC29" s="6" t="str">
        <f>IF(AC6="","",IF(AC6&gt;=配偶者の公的年金!$C$9,配偶者の公的年金!$D$9,""))</f>
        <v/>
      </c>
      <c r="AD29" s="6" t="str">
        <f>IF(AD6="","",IF(AD6&gt;=配偶者の公的年金!$C$9,配偶者の公的年金!$D$9,""))</f>
        <v/>
      </c>
      <c r="AE29" s="6" t="str">
        <f>IF(AE6="","",IF(AE6&gt;=配偶者の公的年金!$C$9,配偶者の公的年金!$D$9,""))</f>
        <v/>
      </c>
      <c r="AF29" s="6" t="str">
        <f>IF(AF6="","",IF(AF6&gt;=配偶者の公的年金!$C$9,配偶者の公的年金!$D$9,""))</f>
        <v/>
      </c>
      <c r="AG29" s="6" t="str">
        <f>IF(AG6="","",IF(AG6&gt;=配偶者の公的年金!$C$9,配偶者の公的年金!$D$9,""))</f>
        <v/>
      </c>
      <c r="AH29" s="6" t="str">
        <f>IF(AH6="","",IF(AH6&gt;=配偶者の公的年金!$C$9,配偶者の公的年金!$D$9,""))</f>
        <v/>
      </c>
      <c r="AI29" s="6" t="str">
        <f>IF(AI6="","",IF(AI6&gt;=配偶者の公的年金!$C$9,配偶者の公的年金!$D$9,""))</f>
        <v/>
      </c>
      <c r="AJ29" s="6" t="str">
        <f>IF(AJ6="","",IF(AJ6&gt;=配偶者の公的年金!$C$9,配偶者の公的年金!$D$9,""))</f>
        <v/>
      </c>
      <c r="AK29" s="6" t="str">
        <f>IF(AK6="","",IF(AK6&gt;=配偶者の公的年金!$C$9,配偶者の公的年金!$D$9,""))</f>
        <v/>
      </c>
      <c r="AL29" s="6" t="str">
        <f>IF(AL6="","",IF(AL6&gt;=配偶者の公的年金!$C$9,配偶者の公的年金!$D$9,""))</f>
        <v/>
      </c>
      <c r="AM29" s="6" t="str">
        <f>IF(AM6="","",IF(AM6&gt;=配偶者の公的年金!$C$9,配偶者の公的年金!$D$9,""))</f>
        <v/>
      </c>
      <c r="AN29" s="6" t="str">
        <f>IF(AN6="","",IF(AN6&gt;=配偶者の公的年金!$C$9,配偶者の公的年金!$D$9,""))</f>
        <v/>
      </c>
      <c r="AO29" s="6" t="str">
        <f>IF(AO6="","",IF(AO6&gt;=配偶者の公的年金!$C$9,配偶者の公的年金!$D$9,""))</f>
        <v/>
      </c>
      <c r="AP29" s="6" t="str">
        <f>IF(AP6="","",IF(AP6&gt;=配偶者の公的年金!$C$9,配偶者の公的年金!$D$9,""))</f>
        <v/>
      </c>
      <c r="AQ29" s="6">
        <f>IF(AQ6="","",IF(AQ6&gt;=配偶者の公的年金!$C$9,配偶者の公的年金!$D$9,""))</f>
        <v>14</v>
      </c>
      <c r="AR29" s="6">
        <f>IF(AR6="","",IF(AR6&gt;=配偶者の公的年金!$C$9,配偶者の公的年金!$D$9,""))</f>
        <v>14</v>
      </c>
      <c r="AS29" s="6">
        <f>IF(AS6="","",IF(AS6&gt;=配偶者の公的年金!$C$9,配偶者の公的年金!$D$9,""))</f>
        <v>14</v>
      </c>
      <c r="AT29" s="6">
        <f>IF(AT6="","",IF(AT6&gt;=配偶者の公的年金!$C$9,配偶者の公的年金!$D$9,""))</f>
        <v>14</v>
      </c>
      <c r="AU29" s="6">
        <f>IF(AU6="","",IF(AU6&gt;=配偶者の公的年金!$C$9,配偶者の公的年金!$D$9,""))</f>
        <v>14</v>
      </c>
      <c r="AV29" s="6">
        <f>IF(AV6="","",IF(AV6&gt;=配偶者の公的年金!$C$9,配偶者の公的年金!$D$9,""))</f>
        <v>14</v>
      </c>
      <c r="AW29" s="6">
        <f>IF(AW6="","",IF(AW6&gt;=配偶者の公的年金!$C$9,配偶者の公的年金!$D$9,""))</f>
        <v>14</v>
      </c>
      <c r="AX29" s="6">
        <f>IF(AX6="","",IF(AX6&gt;=配偶者の公的年金!$C$9,配偶者の公的年金!$D$9,""))</f>
        <v>14</v>
      </c>
      <c r="AY29" s="6">
        <f>IF(AY6="","",IF(AY6&gt;=配偶者の公的年金!$C$9,配偶者の公的年金!$D$9,""))</f>
        <v>14</v>
      </c>
      <c r="AZ29" s="6">
        <f>IF(AZ6="","",IF(AZ6&gt;=配偶者の公的年金!$C$9,配偶者の公的年金!$D$9,""))</f>
        <v>14</v>
      </c>
      <c r="BA29" s="6">
        <f>IF(BA6="","",IF(BA6&gt;=配偶者の公的年金!$C$9,配偶者の公的年金!$D$9,""))</f>
        <v>14</v>
      </c>
      <c r="BB29" s="6">
        <f>IF(BB6="","",IF(BB6&gt;=配偶者の公的年金!$C$9,配偶者の公的年金!$D$9,""))</f>
        <v>14</v>
      </c>
      <c r="BC29" s="6">
        <f>IF(BC6="","",IF(BC6&gt;=配偶者の公的年金!$C$9,配偶者の公的年金!$D$9,""))</f>
        <v>14</v>
      </c>
      <c r="BD29" s="6">
        <f>IF(BD6="","",IF(BD6&gt;=配偶者の公的年金!$C$9,配偶者の公的年金!$D$9,""))</f>
        <v>14</v>
      </c>
      <c r="BE29" s="6">
        <f>IF(BE6="","",IF(BE6&gt;=配偶者の公的年金!$C$9,配偶者の公的年金!$D$9,""))</f>
        <v>14</v>
      </c>
      <c r="BF29" s="6">
        <f>IF(BF6="","",IF(BF6&gt;=配偶者の公的年金!$C$9,配偶者の公的年金!$D$9,""))</f>
        <v>14</v>
      </c>
      <c r="BG29" s="6">
        <f>IF(BG6="","",IF(BG6&gt;=配偶者の公的年金!$C$9,配偶者の公的年金!$D$9,""))</f>
        <v>14</v>
      </c>
      <c r="BH29" s="6">
        <f>IF(BH6="","",IF(BH6&gt;=配偶者の公的年金!$C$9,配偶者の公的年金!$D$9,""))</f>
        <v>14</v>
      </c>
      <c r="BI29" s="6">
        <f>IF(BI6="","",IF(BI6&gt;=配偶者の公的年金!$C$9,配偶者の公的年金!$D$9,""))</f>
        <v>14</v>
      </c>
      <c r="BJ29" s="6">
        <f>IF(BJ6="","",IF(BJ6&gt;=配偶者の公的年金!$C$9,配偶者の公的年金!$D$9,""))</f>
        <v>14</v>
      </c>
      <c r="BK29" s="6">
        <f>IF(BK6="","",IF(BK6&gt;=配偶者の公的年金!$C$9,配偶者の公的年金!$D$9,""))</f>
        <v>14</v>
      </c>
      <c r="BL29" s="6">
        <f>IF(BL6="","",IF(BL6&gt;=配偶者の公的年金!$C$9,配偶者の公的年金!$D$9,""))</f>
        <v>14</v>
      </c>
      <c r="BM29" s="6">
        <f>IF(BM6="","",IF(BM6&gt;=配偶者の公的年金!$C$9,配偶者の公的年金!$D$9,""))</f>
        <v>14</v>
      </c>
      <c r="BN29" s="6">
        <f>IF(BN6="","",IF(BN6&gt;=配偶者の公的年金!$C$9,配偶者の公的年金!$D$9,""))</f>
        <v>14</v>
      </c>
      <c r="BO29" s="6">
        <f>IF(BO6="","",IF(BO6&gt;=配偶者の公的年金!$C$9,配偶者の公的年金!$D$9,""))</f>
        <v>14</v>
      </c>
      <c r="BP29" s="6">
        <f>IF(BP6="","",IF(BP6&gt;=配偶者の公的年金!$C$9,配偶者の公的年金!$D$9,""))</f>
        <v>14</v>
      </c>
      <c r="BQ29" s="6">
        <f>IF(BQ6="","",IF(BQ6&gt;=配偶者の公的年金!$C$9,配偶者の公的年金!$D$9,""))</f>
        <v>14</v>
      </c>
      <c r="BR29" s="6">
        <f>IF(BR6="","",IF(BR6&gt;=配偶者の公的年金!$C$9,配偶者の公的年金!$D$9,""))</f>
        <v>14</v>
      </c>
      <c r="BS29" s="6">
        <f>IF(BS6="","",IF(BS6&gt;=配偶者の公的年金!$C$9,配偶者の公的年金!$D$9,""))</f>
        <v>14</v>
      </c>
      <c r="BT29" s="6">
        <f>IF(BT6="","",IF(BT6&gt;=配偶者の公的年金!$C$9,配偶者の公的年金!$D$9,""))</f>
        <v>14</v>
      </c>
      <c r="BU29" s="6">
        <f>IF(BU6="","",IF(BU6&gt;=配偶者の公的年金!$C$9,配偶者の公的年金!$D$9,""))</f>
        <v>14</v>
      </c>
      <c r="BV29" s="6">
        <f>IF(BV6="","",IF(BV6&gt;=配偶者の公的年金!$C$9,配偶者の公的年金!$D$9,""))</f>
        <v>14</v>
      </c>
      <c r="BW29" s="6">
        <f>IF(BW6="","",IF(BW6&gt;=配偶者の公的年金!$C$9,配偶者の公的年金!$D$9,""))</f>
        <v>14</v>
      </c>
      <c r="BX29" s="6" t="str">
        <f>IF(BX6="","",IF(BX6&gt;=配偶者の公的年金!$C$9,配偶者の公的年金!$D$9,""))</f>
        <v/>
      </c>
      <c r="BY29" s="6" t="str">
        <f>IF(BY6="","",IF(BY6&gt;=配偶者の公的年金!$C$9,配偶者の公的年金!$D$9,""))</f>
        <v/>
      </c>
      <c r="BZ29" s="6" t="str">
        <f>IF(BZ6="","",IF(BZ6&gt;=配偶者の公的年金!$C$9,配偶者の公的年金!$D$9,""))</f>
        <v/>
      </c>
      <c r="CA29" s="6" t="str">
        <f>IF(CA6="","",IF(CA6&gt;=配偶者の公的年金!$C$9,配偶者の公的年金!$D$9,""))</f>
        <v/>
      </c>
      <c r="CB29" s="6" t="str">
        <f>IF(CB6="","",IF(CB6&gt;=配偶者の公的年金!$C$9,配偶者の公的年金!$D$9,""))</f>
        <v/>
      </c>
      <c r="CC29" s="6" t="str">
        <f>IF(CC6="","",IF(CC6&gt;=配偶者の公的年金!$C$9,配偶者の公的年金!$D$9,""))</f>
        <v/>
      </c>
      <c r="CD29" s="6" t="str">
        <f>IF(CD6="","",IF(CD6&gt;=配偶者の公的年金!$C$9,配偶者の公的年金!$D$9,""))</f>
        <v/>
      </c>
      <c r="CE29" s="6" t="str">
        <f>IF(CE6="","",IF(CE6&gt;=配偶者の公的年金!$C$9,配偶者の公的年金!$D$9,""))</f>
        <v/>
      </c>
      <c r="CF29" s="6" t="str">
        <f>IF(CF6="","",IF(CF6&gt;=配偶者の公的年金!$C$9,配偶者の公的年金!$D$9,""))</f>
        <v/>
      </c>
      <c r="CG29" s="6" t="str">
        <f>IF(CG6="","",IF(CG6&gt;=配偶者の公的年金!$C$9,配偶者の公的年金!$D$9,""))</f>
        <v/>
      </c>
      <c r="CH29" s="6" t="str">
        <f>IF(CH6="","",IF(CH6&gt;=配偶者の公的年金!$C$9,配偶者の公的年金!$D$9,""))</f>
        <v/>
      </c>
      <c r="CI29" s="6" t="str">
        <f>IF(CI6="","",IF(CI6&gt;=配偶者の公的年金!$C$9,配偶者の公的年金!$D$9,""))</f>
        <v/>
      </c>
      <c r="CJ29" s="6" t="str">
        <f>IF(CJ6="","",IF(CJ6&gt;=配偶者の公的年金!$C$9,配偶者の公的年金!$D$9,""))</f>
        <v/>
      </c>
      <c r="CK29" s="6" t="str">
        <f>IF(CK6="","",IF(CK6&gt;=配偶者の公的年金!$C$9,配偶者の公的年金!$D$9,""))</f>
        <v/>
      </c>
      <c r="CL29" s="6" t="str">
        <f>IF(CL6="","",IF(CL6&gt;=配偶者の公的年金!$C$9,配偶者の公的年金!$D$9,""))</f>
        <v/>
      </c>
      <c r="CM29" s="6" t="str">
        <f>IF(CM6="","",IF(CM6&gt;=配偶者の公的年金!$C$9,配偶者の公的年金!$D$9,""))</f>
        <v/>
      </c>
      <c r="CN29" s="6" t="str">
        <f>IF(CN6="","",IF(CN6&gt;=配偶者の公的年金!$C$9,配偶者の公的年金!$D$9,""))</f>
        <v/>
      </c>
      <c r="CO29" s="6" t="str">
        <f>IF(CO6="","",IF(CO6&gt;=配偶者の公的年金!$C$9,配偶者の公的年金!$D$9,""))</f>
        <v/>
      </c>
      <c r="CP29" s="6" t="str">
        <f>IF(CP6="","",IF(CP6&gt;=配偶者の公的年金!$C$9,配偶者の公的年金!$D$9,""))</f>
        <v/>
      </c>
      <c r="CQ29" s="6" t="str">
        <f>IF(CQ6="","",IF(CQ6&gt;=配偶者の公的年金!$C$9,配偶者の公的年金!$D$9,""))</f>
        <v/>
      </c>
      <c r="CR29" s="6" t="str">
        <f>IF(CR6="","",IF(CR6&gt;=配偶者の公的年金!$C$9,配偶者の公的年金!$D$9,""))</f>
        <v/>
      </c>
      <c r="CS29" s="6" t="str">
        <f>IF(CS6="","",IF(CS6&gt;=配偶者の公的年金!$C$9,配偶者の公的年金!$D$9,""))</f>
        <v/>
      </c>
      <c r="CT29" s="6" t="str">
        <f>IF(CT6="","",IF(CT6&gt;=配偶者の公的年金!$C$9,配偶者の公的年金!$D$9,""))</f>
        <v/>
      </c>
      <c r="CU29" s="6" t="str">
        <f>IF(CU6="","",IF(CU6&gt;=配偶者の公的年金!$C$9,配偶者の公的年金!$D$9,""))</f>
        <v/>
      </c>
      <c r="CV29" s="6" t="str">
        <f>IF(CV6="","",IF(CV6&gt;=配偶者の公的年金!$C$9,配偶者の公的年金!$D$9,""))</f>
        <v/>
      </c>
      <c r="CW29" s="6" t="str">
        <f>IF(CW6="","",IF(CW6&gt;=配偶者の公的年金!$C$9,配偶者の公的年金!$D$9,""))</f>
        <v/>
      </c>
      <c r="CX29" s="6" t="str">
        <f>IF(CX6="","",IF(CX6&gt;=配偶者の公的年金!$C$9,配偶者の公的年金!$D$9,""))</f>
        <v/>
      </c>
      <c r="CY29" s="6" t="str">
        <f>IF(CY6="","",IF(CY6&gt;=配偶者の公的年金!$C$9,配偶者の公的年金!$D$9,""))</f>
        <v/>
      </c>
      <c r="CZ29" s="6" t="str">
        <f>IF(CZ6="","",IF(CZ6&gt;=配偶者の公的年金!$C$9,配偶者の公的年金!$D$9,""))</f>
        <v/>
      </c>
      <c r="DA29" s="6" t="str">
        <f>IF(DA6="","",IF(DA6&gt;=配偶者の公的年金!$C$9,配偶者の公的年金!$D$9,""))</f>
        <v/>
      </c>
      <c r="DB29" s="6" t="str">
        <f>IF(DB6="","",IF(DB6&gt;=配偶者の公的年金!$C$9,配偶者の公的年金!$D$9,""))</f>
        <v/>
      </c>
      <c r="DC29" s="6" t="str">
        <f>IF(DC6="","",IF(DC6&gt;=配偶者の公的年金!$C$9,配偶者の公的年金!$D$9,""))</f>
        <v/>
      </c>
      <c r="DD29" s="6" t="str">
        <f>IF(DD6="","",IF(DD6&gt;=配偶者の公的年金!$C$9,配偶者の公的年金!$D$9,""))</f>
        <v/>
      </c>
    </row>
    <row r="30" spans="2:108" ht="24" customHeight="1">
      <c r="B30" s="96"/>
      <c r="C30" s="410"/>
      <c r="D30" s="397" t="s">
        <v>385</v>
      </c>
      <c r="E30" s="398"/>
      <c r="F30" s="398"/>
      <c r="G30" s="307">
        <v>0.15</v>
      </c>
      <c r="H30" s="310" t="str">
        <f>IF(H5="","",IF(SUM(H24:H29)=0,"",(ROUND(-SUM(H24:H29)*$G$30,0))))</f>
        <v/>
      </c>
      <c r="I30" s="310" t="str">
        <f t="shared" ref="I30:AH30" si="10">IF(I5="","",IF(SUM(I24:I29)=0,"",(ROUND(-SUM(I24:I29)*$G$30,0))))</f>
        <v/>
      </c>
      <c r="J30" s="310" t="str">
        <f t="shared" si="10"/>
        <v/>
      </c>
      <c r="K30" s="310" t="str">
        <f t="shared" si="10"/>
        <v/>
      </c>
      <c r="L30" s="310" t="str">
        <f t="shared" si="10"/>
        <v/>
      </c>
      <c r="M30" s="310" t="str">
        <f t="shared" si="10"/>
        <v/>
      </c>
      <c r="N30" s="310" t="str">
        <f t="shared" si="10"/>
        <v/>
      </c>
      <c r="O30" s="310" t="str">
        <f t="shared" si="10"/>
        <v/>
      </c>
      <c r="P30" s="310" t="str">
        <f t="shared" si="10"/>
        <v/>
      </c>
      <c r="Q30" s="310" t="str">
        <f t="shared" si="10"/>
        <v/>
      </c>
      <c r="R30" s="310" t="str">
        <f t="shared" si="10"/>
        <v/>
      </c>
      <c r="S30" s="310" t="str">
        <f t="shared" si="10"/>
        <v/>
      </c>
      <c r="T30" s="310" t="str">
        <f t="shared" si="10"/>
        <v/>
      </c>
      <c r="U30" s="310" t="str">
        <f t="shared" si="10"/>
        <v/>
      </c>
      <c r="V30" s="310" t="str">
        <f t="shared" si="10"/>
        <v/>
      </c>
      <c r="W30" s="310" t="str">
        <f t="shared" si="10"/>
        <v/>
      </c>
      <c r="X30" s="310" t="str">
        <f t="shared" si="10"/>
        <v/>
      </c>
      <c r="Y30" s="310" t="str">
        <f t="shared" si="10"/>
        <v/>
      </c>
      <c r="Z30" s="310" t="str">
        <f t="shared" si="10"/>
        <v/>
      </c>
      <c r="AA30" s="310" t="str">
        <f t="shared" si="10"/>
        <v/>
      </c>
      <c r="AB30" s="310" t="str">
        <f t="shared" si="10"/>
        <v/>
      </c>
      <c r="AC30" s="310" t="str">
        <f t="shared" si="10"/>
        <v/>
      </c>
      <c r="AD30" s="310" t="str">
        <f t="shared" si="10"/>
        <v/>
      </c>
      <c r="AE30" s="310" t="str">
        <f t="shared" si="10"/>
        <v/>
      </c>
      <c r="AF30" s="310" t="str">
        <f t="shared" si="10"/>
        <v/>
      </c>
      <c r="AG30" s="310" t="str">
        <f t="shared" si="10"/>
        <v/>
      </c>
      <c r="AH30" s="310" t="str">
        <f t="shared" si="10"/>
        <v/>
      </c>
      <c r="AI30" s="310">
        <f>IF(AI5="","",IF(SUM(AI24:AI29)=0,"",(ROUND(-SUM(AI24:AI29)*$G$30,0))))</f>
        <v>-15</v>
      </c>
      <c r="AJ30" s="310">
        <f>IF(AJ5="","",IF(SUM(AJ24:AJ29)=0,"",(ROUND(-SUM(AJ24:AJ29)*$G$30,0))))</f>
        <v>-15</v>
      </c>
      <c r="AK30" s="310">
        <f t="shared" ref="AK30" si="11">IF(AK5="","",IF(SUM(AK24:AK29)=0,"",(ROUND(-SUM(AK24:AK29)*$G$30,0))))</f>
        <v>-15</v>
      </c>
      <c r="AL30" s="310">
        <f t="shared" ref="AL30" si="12">IF(AL5="","",IF(SUM(AL24:AL29)=0,"",(ROUND(-SUM(AL24:AL29)*$G$30,0))))</f>
        <v>-15</v>
      </c>
      <c r="AM30" s="310">
        <f t="shared" ref="AM30" si="13">IF(AM5="","",IF(SUM(AM24:AM29)=0,"",(ROUND(-SUM(AM24:AM29)*$G$30,0))))</f>
        <v>-15</v>
      </c>
      <c r="AN30" s="310">
        <f t="shared" ref="AN30:AO30" si="14">IF(AN5="","",IF(SUM(AN24:AN29)=0,"",(ROUND(-SUM(AN24:AN29)*$G$30,0))))</f>
        <v>-46</v>
      </c>
      <c r="AO30" s="310">
        <f t="shared" si="14"/>
        <v>-46</v>
      </c>
      <c r="AP30" s="310">
        <f t="shared" ref="AP30" si="15">IF(AP5="","",IF(SUM(AP24:AP29)=0,"",(ROUND(-SUM(AP24:AP29)*$G$30,0))))</f>
        <v>-46</v>
      </c>
      <c r="AQ30" s="310">
        <f t="shared" ref="AQ30" si="16">IF(AQ5="","",IF(SUM(AQ24:AQ29)=0,"",(ROUND(-SUM(AQ24:AQ29)*$G$30,0))))</f>
        <v>-60</v>
      </c>
      <c r="AR30" s="310">
        <f t="shared" ref="AR30" si="17">IF(AR5="","",IF(SUM(AR24:AR29)=0,"",(ROUND(-SUM(AR24:AR29)*$G$30,0))))</f>
        <v>-60</v>
      </c>
      <c r="AS30" s="310">
        <f t="shared" ref="AS30" si="18">IF(AS5="","",IF(SUM(AS24:AS29)=0,"",(ROUND(-SUM(AS24:AS29)*$G$30,0))))</f>
        <v>-60</v>
      </c>
      <c r="AT30" s="310">
        <f t="shared" ref="AT30" si="19">IF(AT5="","",IF(SUM(AT24:AT29)=0,"",(ROUND(-SUM(AT24:AT29)*$G$30,0))))</f>
        <v>-60</v>
      </c>
      <c r="AU30" s="310">
        <f t="shared" ref="AU30" si="20">IF(AU5="","",IF(SUM(AU24:AU29)=0,"",(ROUND(-SUM(AU24:AU29)*$G$30,0))))</f>
        <v>-60</v>
      </c>
      <c r="AV30" s="310">
        <f t="shared" ref="AV30" si="21">IF(AV5="","",IF(SUM(AV24:AV29)=0,"",(ROUND(-SUM(AV24:AV29)*$G$30,0))))</f>
        <v>-60</v>
      </c>
      <c r="AW30" s="310">
        <f t="shared" ref="AW30" si="22">IF(AW5="","",IF(SUM(AW24:AW29)=0,"",(ROUND(-SUM(AW24:AW29)*$G$30,0))))</f>
        <v>-60</v>
      </c>
      <c r="AX30" s="310">
        <f t="shared" ref="AX30" si="23">IF(AX5="","",IF(SUM(AX24:AX29)=0,"",(ROUND(-SUM(AX24:AX29)*$G$30,0))))</f>
        <v>-60</v>
      </c>
      <c r="AY30" s="310">
        <f t="shared" ref="AY30" si="24">IF(AY5="","",IF(SUM(AY24:AY29)=0,"",(ROUND(-SUM(AY24:AY29)*$G$30,0))))</f>
        <v>-60</v>
      </c>
      <c r="AZ30" s="310">
        <f t="shared" ref="AZ30" si="25">IF(AZ5="","",IF(SUM(AZ24:AZ29)=0,"",(ROUND(-SUM(AZ24:AZ29)*$G$30,0))))</f>
        <v>-60</v>
      </c>
      <c r="BA30" s="310">
        <f t="shared" ref="BA30" si="26">IF(BA5="","",IF(SUM(BA24:BA29)=0,"",(ROUND(-SUM(BA24:BA29)*$G$30,0))))</f>
        <v>-60</v>
      </c>
      <c r="BB30" s="310">
        <f t="shared" ref="BB30" si="27">IF(BB5="","",IF(SUM(BB24:BB29)=0,"",(ROUND(-SUM(BB24:BB29)*$G$30,0))))</f>
        <v>-60</v>
      </c>
      <c r="BC30" s="310">
        <f t="shared" ref="BC30" si="28">IF(BC5="","",IF(SUM(BC24:BC29)=0,"",(ROUND(-SUM(BC24:BC29)*$G$30,0))))</f>
        <v>-45</v>
      </c>
      <c r="BD30" s="310">
        <f t="shared" ref="BD30" si="29">IF(BD5="","",IF(SUM(BD24:BD29)=0,"",(ROUND(-SUM(BD24:BD29)*$G$30,0))))</f>
        <v>-45</v>
      </c>
      <c r="BE30" s="310">
        <f t="shared" ref="BE30" si="30">IF(BE5="","",IF(SUM(BE24:BE29)=0,"",(ROUND(-SUM(BE24:BE29)*$G$30,0))))</f>
        <v>-45</v>
      </c>
      <c r="BF30" s="310">
        <f t="shared" ref="BF30" si="31">IF(BF5="","",IF(SUM(BF24:BF29)=0,"",(ROUND(-SUM(BF24:BF29)*$G$30,0))))</f>
        <v>-45</v>
      </c>
      <c r="BG30" s="310">
        <f t="shared" ref="BG30" si="32">IF(BG5="","",IF(SUM(BG24:BG29)=0,"",(ROUND(-SUM(BG24:BG29)*$G$30,0))))</f>
        <v>-45</v>
      </c>
      <c r="BH30" s="310">
        <f t="shared" ref="BH30" si="33">IF(BH5="","",IF(SUM(BH24:BH29)=0,"",(ROUND(-SUM(BH24:BH29)*$G$30,0))))</f>
        <v>-45</v>
      </c>
      <c r="BI30" s="310">
        <f t="shared" ref="BI30" si="34">IF(BI5="","",IF(SUM(BI24:BI29)=0,"",(ROUND(-SUM(BI24:BI29)*$G$30,0))))</f>
        <v>-45</v>
      </c>
      <c r="BJ30" s="310">
        <f t="shared" ref="BJ30" si="35">IF(BJ5="","",IF(SUM(BJ24:BJ29)=0,"",(ROUND(-SUM(BJ24:BJ29)*$G$30,0))))</f>
        <v>-45</v>
      </c>
      <c r="BK30" s="310">
        <f t="shared" ref="BK30" si="36">IF(BK5="","",IF(SUM(BK24:BK29)=0,"",(ROUND(-SUM(BK24:BK29)*$G$30,0))))</f>
        <v>-45</v>
      </c>
      <c r="BL30" s="310">
        <f t="shared" ref="BL30" si="37">IF(BL5="","",IF(SUM(BL24:BL29)=0,"",(ROUND(-SUM(BL24:BL29)*$G$30,0))))</f>
        <v>-45</v>
      </c>
      <c r="BM30" s="310">
        <f t="shared" ref="BM30" si="38">IF(BM5="","",IF(SUM(BM24:BM29)=0,"",(ROUND(-SUM(BM24:BM29)*$G$30,0))))</f>
        <v>-45</v>
      </c>
      <c r="BN30" s="310">
        <f t="shared" ref="BN30" si="39">IF(BN5="","",IF(SUM(BN24:BN29)=0,"",(ROUND(-SUM(BN24:BN29)*$G$30,0))))</f>
        <v>-45</v>
      </c>
      <c r="BO30" s="310">
        <f t="shared" ref="BO30:BQ30" si="40">IF(BO5="","",IF(SUM(BO24:BO29)=0,"",(ROUND(-SUM(BO24:BO29)*$G$30,0))))</f>
        <v>-45</v>
      </c>
      <c r="BP30" s="310">
        <f t="shared" si="40"/>
        <v>-45</v>
      </c>
      <c r="BQ30" s="310">
        <f t="shared" si="40"/>
        <v>-45</v>
      </c>
      <c r="BR30" s="310">
        <f t="shared" ref="BR30" si="41">IF(BR5="","",IF(SUM(BR24:BR29)=0,"",(ROUND(-SUM(BR24:BR29)*$G$30,0))))</f>
        <v>-45</v>
      </c>
      <c r="BS30" s="310">
        <f t="shared" ref="BS30" si="42">IF(BS5="","",IF(SUM(BS24:BS29)=0,"",(ROUND(-SUM(BS24:BS29)*$G$30,0))))</f>
        <v>-45</v>
      </c>
      <c r="BT30" s="310">
        <f t="shared" ref="BT30" si="43">IF(BT5="","",IF(SUM(BT24:BT29)=0,"",(ROUND(-SUM(BT24:BT29)*$G$30,0))))</f>
        <v>-45</v>
      </c>
      <c r="BU30" s="310">
        <f t="shared" ref="BU30:BV30" si="44">IF(BU5="","",IF(SUM(BU24:BU29)=0,"",(ROUND(-SUM(BU24:BU29)*$G$30,0))))</f>
        <v>-45</v>
      </c>
      <c r="BV30" s="310">
        <f t="shared" si="44"/>
        <v>-45</v>
      </c>
      <c r="BW30" s="310">
        <f t="shared" ref="BW30" si="45">IF(BW5="","",IF(SUM(BW24:BW29)=0,"",(ROUND(-SUM(BW24:BW29)*$G$30,0))))</f>
        <v>-45</v>
      </c>
      <c r="BX30" s="310" t="str">
        <f>IF(BX5="","",IF(SUM(BX24:BX29)=0,"",(ROUND(-SUM(BX24:BX29)*$G$30,0))))</f>
        <v/>
      </c>
      <c r="BY30" s="310" t="str">
        <f>IF(BY5="","",IF(SUM(BY24:BY29)=0,"",(ROUND(-SUM(BY24:BY29)*$G$30,0))))</f>
        <v/>
      </c>
      <c r="BZ30" s="310" t="str">
        <f t="shared" ref="BZ30" si="46">IF(BZ5="","",IF(SUM(BZ24:BZ29)=0,"",(ROUND(-SUM(BZ24:BZ29)*$G$30,0))))</f>
        <v/>
      </c>
      <c r="CA30" s="310" t="str">
        <f t="shared" ref="CA30" si="47">IF(CA5="","",IF(SUM(CA24:CA29)=0,"",(ROUND(-SUM(CA24:CA29)*$G$30,0))))</f>
        <v/>
      </c>
      <c r="CB30" s="310" t="str">
        <f t="shared" ref="CB30" si="48">IF(CB5="","",IF(SUM(CB24:CB29)=0,"",(ROUND(-SUM(CB24:CB29)*$G$30,0))))</f>
        <v/>
      </c>
      <c r="CC30" s="310" t="str">
        <f t="shared" ref="CC30" si="49">IF(CC5="","",IF(SUM(CC24:CC29)=0,"",(ROUND(-SUM(CC24:CC29)*$G$30,0))))</f>
        <v/>
      </c>
      <c r="CD30" s="310" t="str">
        <f t="shared" ref="CD30" si="50">IF(CD5="","",IF(SUM(CD24:CD29)=0,"",(ROUND(-SUM(CD24:CD29)*$G$30,0))))</f>
        <v/>
      </c>
      <c r="CE30" s="310" t="str">
        <f t="shared" ref="CE30" si="51">IF(CE5="","",IF(SUM(CE24:CE29)=0,"",(ROUND(-SUM(CE24:CE29)*$G$30,0))))</f>
        <v/>
      </c>
      <c r="CF30" s="310" t="str">
        <f t="shared" ref="CF30" si="52">IF(CF5="","",IF(SUM(CF24:CF29)=0,"",(ROUND(-SUM(CF24:CF29)*$G$30,0))))</f>
        <v/>
      </c>
      <c r="CG30" s="310" t="str">
        <f t="shared" ref="CG30" si="53">IF(CG5="","",IF(SUM(CG24:CG29)=0,"",(ROUND(-SUM(CG24:CG29)*$G$30,0))))</f>
        <v/>
      </c>
      <c r="CH30" s="310" t="str">
        <f t="shared" ref="CH30" si="54">IF(CH5="","",IF(SUM(CH24:CH29)=0,"",(ROUND(-SUM(CH24:CH29)*$G$30,0))))</f>
        <v/>
      </c>
      <c r="CI30" s="310" t="str">
        <f t="shared" ref="CI30" si="55">IF(CI5="","",IF(SUM(CI24:CI29)=0,"",(ROUND(-SUM(CI24:CI29)*$G$30,0))))</f>
        <v/>
      </c>
      <c r="CJ30" s="310" t="str">
        <f t="shared" ref="CJ30" si="56">IF(CJ5="","",IF(SUM(CJ24:CJ29)=0,"",(ROUND(-SUM(CJ24:CJ29)*$G$30,0))))</f>
        <v/>
      </c>
      <c r="CK30" s="310" t="str">
        <f t="shared" ref="CK30" si="57">IF(CK5="","",IF(SUM(CK24:CK29)=0,"",(ROUND(-SUM(CK24:CK29)*$G$30,0))))</f>
        <v/>
      </c>
      <c r="CL30" s="310" t="str">
        <f t="shared" ref="CL30" si="58">IF(CL5="","",IF(SUM(CL24:CL29)=0,"",(ROUND(-SUM(CL24:CL29)*$G$30,0))))</f>
        <v/>
      </c>
      <c r="CM30" s="310" t="str">
        <f t="shared" ref="CM30" si="59">IF(CM5="","",IF(SUM(CM24:CM29)=0,"",(ROUND(-SUM(CM24:CM29)*$G$30,0))))</f>
        <v/>
      </c>
      <c r="CN30" s="310" t="str">
        <f t="shared" ref="CN30" si="60">IF(CN5="","",IF(SUM(CN24:CN29)=0,"",(ROUND(-SUM(CN24:CN29)*$G$30,0))))</f>
        <v/>
      </c>
      <c r="CO30" s="310" t="str">
        <f t="shared" ref="CO30" si="61">IF(CO5="","",IF(SUM(CO24:CO29)=0,"",(ROUND(-SUM(CO24:CO29)*$G$30,0))))</f>
        <v/>
      </c>
      <c r="CP30" s="310" t="str">
        <f t="shared" ref="CP30" si="62">IF(CP5="","",IF(SUM(CP24:CP29)=0,"",(ROUND(-SUM(CP24:CP29)*$G$30,0))))</f>
        <v/>
      </c>
      <c r="CQ30" s="310" t="str">
        <f t="shared" ref="CQ30" si="63">IF(CQ5="","",IF(SUM(CQ24:CQ29)=0,"",(ROUND(-SUM(CQ24:CQ29)*$G$30,0))))</f>
        <v/>
      </c>
      <c r="CR30" s="310" t="str">
        <f t="shared" ref="CR30" si="64">IF(CR5="","",IF(SUM(CR24:CR29)=0,"",(ROUND(-SUM(CR24:CR29)*$G$30,0))))</f>
        <v/>
      </c>
      <c r="CS30" s="310" t="str">
        <f t="shared" ref="CS30" si="65">IF(CS5="","",IF(SUM(CS24:CS29)=0,"",(ROUND(-SUM(CS24:CS29)*$G$30,0))))</f>
        <v/>
      </c>
      <c r="CT30" s="310" t="str">
        <f t="shared" ref="CT30" si="66">IF(CT5="","",IF(SUM(CT24:CT29)=0,"",(ROUND(-SUM(CT24:CT29)*$G$30,0))))</f>
        <v/>
      </c>
      <c r="CU30" s="310" t="str">
        <f t="shared" ref="CU30" si="67">IF(CU5="","",IF(SUM(CU24:CU29)=0,"",(ROUND(-SUM(CU24:CU29)*$G$30,0))))</f>
        <v/>
      </c>
      <c r="CV30" s="310" t="str">
        <f t="shared" ref="CV30" si="68">IF(CV5="","",IF(SUM(CV24:CV29)=0,"",(ROUND(-SUM(CV24:CV29)*$G$30,0))))</f>
        <v/>
      </c>
      <c r="CW30" s="310" t="str">
        <f t="shared" ref="CW30" si="69">IF(CW5="","",IF(SUM(CW24:CW29)=0,"",(ROUND(-SUM(CW24:CW29)*$G$30,0))))</f>
        <v/>
      </c>
      <c r="CX30" s="310" t="str">
        <f t="shared" ref="CX30" si="70">IF(CX5="","",IF(SUM(CX24:CX29)=0,"",(ROUND(-SUM(CX24:CX29)*$G$30,0))))</f>
        <v/>
      </c>
      <c r="CY30" s="310" t="str">
        <f t="shared" ref="CY30" si="71">IF(CY5="","",IF(SUM(CY24:CY29)=0,"",(ROUND(-SUM(CY24:CY29)*$G$30,0))))</f>
        <v/>
      </c>
      <c r="CZ30" s="310" t="str">
        <f>IF(CZ5="","",IF(SUM(CZ24:CZ29)=0,"",(ROUND(-SUM(CZ24:CZ29)*$G$30,0))))</f>
        <v/>
      </c>
      <c r="DA30" s="310" t="str">
        <f>IF(DA5="","",IF(SUM(DA24:DA29)=0,"",(ROUND(-SUM(DA24:DA29)*$G$30,0))))</f>
        <v/>
      </c>
      <c r="DB30" s="310" t="str">
        <f t="shared" ref="DB30" si="72">IF(DB5="","",IF(SUM(DB24:DB29)=0,"",(ROUND(-SUM(DB24:DB29)*$G$30,0))))</f>
        <v/>
      </c>
      <c r="DC30" s="310" t="str">
        <f t="shared" ref="DC30" si="73">IF(DC5="","",IF(SUM(DC24:DC29)=0,"",(ROUND(-SUM(DC24:DC29)*$G$30,0))))</f>
        <v/>
      </c>
      <c r="DD30" s="310" t="str">
        <f t="shared" ref="DD30" si="74">IF(DD5="","",IF(SUM(DD24:DD29)=0,"",(ROUND(-SUM(DD24:DD29)*$G$30,0))))</f>
        <v/>
      </c>
    </row>
    <row r="31" spans="2:108" ht="24" customHeight="1">
      <c r="B31" s="3" t="s">
        <v>20</v>
      </c>
      <c r="C31" s="409"/>
      <c r="D31" s="392" t="s">
        <v>470</v>
      </c>
      <c r="E31" s="393"/>
      <c r="F31" s="393"/>
      <c r="G31" s="393"/>
      <c r="H31" s="111"/>
      <c r="I31" s="111"/>
      <c r="J31" s="111"/>
      <c r="K31" s="111"/>
      <c r="L31" s="111"/>
      <c r="M31" s="111"/>
      <c r="N31" s="111"/>
      <c r="O31" s="111"/>
      <c r="P31" s="111"/>
      <c r="Q31" s="111"/>
      <c r="R31" s="111"/>
      <c r="S31" s="111"/>
      <c r="T31" s="111"/>
      <c r="U31" s="111"/>
      <c r="V31" s="111"/>
      <c r="W31" s="111"/>
      <c r="X31" s="111"/>
      <c r="Y31" s="111"/>
      <c r="Z31" s="111"/>
      <c r="AA31" s="111"/>
      <c r="AB31" s="111"/>
      <c r="AC31" s="111"/>
      <c r="AD31" s="111"/>
      <c r="AE31" s="111"/>
      <c r="AF31" s="111"/>
      <c r="AG31" s="111"/>
      <c r="AH31" s="111"/>
      <c r="AI31" s="111"/>
      <c r="AJ31" s="111"/>
      <c r="AK31" s="111"/>
      <c r="AL31" s="111"/>
      <c r="AM31" s="111"/>
      <c r="AN31" s="111">
        <v>21</v>
      </c>
      <c r="AO31" s="111"/>
      <c r="AP31" s="111"/>
      <c r="AQ31" s="111"/>
      <c r="AR31" s="111"/>
      <c r="AS31" s="111"/>
      <c r="AT31" s="111"/>
      <c r="AU31" s="111"/>
      <c r="AV31" s="111"/>
      <c r="AW31" s="111"/>
      <c r="AX31" s="111"/>
      <c r="AY31" s="111"/>
      <c r="AZ31" s="111"/>
      <c r="BA31" s="111"/>
      <c r="BB31" s="111"/>
      <c r="BC31" s="111"/>
      <c r="BD31" s="111"/>
      <c r="BE31" s="111"/>
      <c r="BF31" s="111"/>
      <c r="BG31" s="111"/>
      <c r="BH31" s="111"/>
      <c r="BI31" s="111"/>
      <c r="BJ31" s="111"/>
      <c r="BK31" s="111"/>
      <c r="BL31" s="111"/>
      <c r="BM31" s="111"/>
      <c r="BN31" s="111"/>
      <c r="BO31" s="111"/>
      <c r="BP31" s="111"/>
      <c r="BQ31" s="111"/>
      <c r="BR31" s="111"/>
      <c r="BS31" s="111"/>
      <c r="BT31" s="111"/>
      <c r="BU31" s="111"/>
      <c r="BV31" s="111"/>
      <c r="BW31" s="111"/>
      <c r="BX31" s="111"/>
      <c r="BY31" s="111"/>
      <c r="BZ31" s="111"/>
      <c r="CA31" s="111"/>
      <c r="CB31" s="111"/>
      <c r="CC31" s="111"/>
      <c r="CD31" s="111"/>
      <c r="CE31" s="111"/>
      <c r="CF31" s="111"/>
      <c r="CG31" s="111"/>
      <c r="CH31" s="111"/>
      <c r="CI31" s="111"/>
      <c r="CJ31" s="111"/>
      <c r="CK31" s="111"/>
      <c r="CL31" s="111"/>
      <c r="CM31" s="111"/>
      <c r="CN31" s="111"/>
      <c r="CO31" s="111"/>
      <c r="CP31" s="111"/>
      <c r="CQ31" s="111"/>
      <c r="CR31" s="111"/>
      <c r="CS31" s="111"/>
      <c r="CT31" s="111"/>
      <c r="CU31" s="111"/>
      <c r="CV31" s="111"/>
      <c r="CW31" s="111"/>
      <c r="CX31" s="111"/>
      <c r="CY31" s="111"/>
      <c r="CZ31" s="111"/>
      <c r="DA31" s="111"/>
      <c r="DB31" s="111"/>
      <c r="DC31" s="111"/>
      <c r="DD31" s="111"/>
    </row>
    <row r="32" spans="2:108" ht="24" customHeight="1">
      <c r="B32" s="3" t="s">
        <v>21</v>
      </c>
      <c r="C32" s="409"/>
      <c r="D32" s="394" t="s">
        <v>469</v>
      </c>
      <c r="E32" s="333"/>
      <c r="F32" s="333"/>
      <c r="G32" s="333"/>
      <c r="H32" s="110"/>
      <c r="I32" s="110"/>
      <c r="J32" s="110"/>
      <c r="K32" s="110"/>
      <c r="L32" s="110"/>
      <c r="M32" s="110"/>
      <c r="N32" s="110"/>
      <c r="O32" s="110"/>
      <c r="P32" s="110"/>
      <c r="Q32" s="110"/>
      <c r="R32" s="110"/>
      <c r="S32" s="110"/>
      <c r="T32" s="110"/>
      <c r="U32" s="110"/>
      <c r="V32" s="110"/>
      <c r="W32" s="110"/>
      <c r="X32" s="110"/>
      <c r="Y32" s="110"/>
      <c r="Z32" s="110"/>
      <c r="AA32" s="110"/>
      <c r="AB32" s="110"/>
      <c r="AC32" s="110"/>
      <c r="AD32" s="110"/>
      <c r="AE32" s="110"/>
      <c r="AF32" s="110"/>
      <c r="AG32" s="110"/>
      <c r="AH32" s="110"/>
      <c r="AI32" s="110"/>
      <c r="AJ32" s="110"/>
      <c r="AK32" s="110"/>
      <c r="AL32" s="110"/>
      <c r="AM32" s="110"/>
      <c r="AN32" s="110"/>
      <c r="AO32" s="110"/>
      <c r="AP32" s="110"/>
      <c r="AQ32" s="110"/>
      <c r="AR32" s="110"/>
      <c r="AS32" s="110"/>
      <c r="AT32" s="110"/>
      <c r="AU32" s="110"/>
      <c r="AV32" s="110"/>
      <c r="AW32" s="110"/>
      <c r="AX32" s="110"/>
      <c r="AY32" s="110"/>
      <c r="AZ32" s="110"/>
      <c r="BA32" s="110"/>
      <c r="BB32" s="110"/>
      <c r="BC32" s="110"/>
      <c r="BD32" s="110"/>
      <c r="BE32" s="110"/>
      <c r="BF32" s="110"/>
      <c r="BG32" s="110"/>
      <c r="BH32" s="110"/>
      <c r="BI32" s="110"/>
      <c r="BJ32" s="110"/>
      <c r="BK32" s="110"/>
      <c r="BL32" s="110"/>
      <c r="BM32" s="110"/>
      <c r="BN32" s="110"/>
      <c r="BO32" s="110"/>
      <c r="BP32" s="110"/>
      <c r="BQ32" s="110"/>
      <c r="BR32" s="110"/>
      <c r="BS32" s="110"/>
      <c r="BT32" s="110"/>
      <c r="BU32" s="110"/>
      <c r="BV32" s="110"/>
      <c r="BW32" s="110"/>
      <c r="BX32" s="110"/>
      <c r="BY32" s="110"/>
      <c r="BZ32" s="110"/>
      <c r="CA32" s="110"/>
      <c r="CB32" s="110"/>
      <c r="CC32" s="110"/>
      <c r="CD32" s="110"/>
      <c r="CE32" s="110"/>
      <c r="CF32" s="110"/>
      <c r="CG32" s="110"/>
      <c r="CH32" s="110"/>
      <c r="CI32" s="110"/>
      <c r="CJ32" s="110"/>
      <c r="CK32" s="110"/>
      <c r="CL32" s="110"/>
      <c r="CM32" s="110"/>
      <c r="CN32" s="110"/>
      <c r="CO32" s="110"/>
      <c r="CP32" s="110"/>
      <c r="CQ32" s="110"/>
      <c r="CR32" s="110"/>
      <c r="CS32" s="110"/>
      <c r="CT32" s="110"/>
      <c r="CU32" s="110"/>
      <c r="CV32" s="110"/>
      <c r="CW32" s="110"/>
      <c r="CX32" s="110"/>
      <c r="CY32" s="110"/>
      <c r="CZ32" s="110"/>
      <c r="DA32" s="110"/>
      <c r="DB32" s="110"/>
      <c r="DC32" s="110"/>
      <c r="DD32" s="110"/>
    </row>
    <row r="33" spans="2:108" ht="24" customHeight="1">
      <c r="B33" s="3" t="s">
        <v>22</v>
      </c>
      <c r="C33" s="409"/>
      <c r="D33" s="392" t="s">
        <v>468</v>
      </c>
      <c r="E33" s="393"/>
      <c r="F33" s="393"/>
      <c r="G33" s="393"/>
      <c r="H33" s="111"/>
      <c r="I33" s="111"/>
      <c r="J33" s="111"/>
      <c r="K33" s="111"/>
      <c r="L33" s="111"/>
      <c r="M33" s="111"/>
      <c r="N33" s="111"/>
      <c r="O33" s="111"/>
      <c r="P33" s="111"/>
      <c r="Q33" s="111"/>
      <c r="R33" s="111"/>
      <c r="S33" s="111"/>
      <c r="T33" s="111"/>
      <c r="U33" s="111"/>
      <c r="V33" s="111"/>
      <c r="W33" s="111"/>
      <c r="X33" s="111"/>
      <c r="Y33" s="111"/>
      <c r="Z33" s="111"/>
      <c r="AA33" s="111"/>
      <c r="AB33" s="111"/>
      <c r="AC33" s="111"/>
      <c r="AD33" s="111"/>
      <c r="AE33" s="111"/>
      <c r="AF33" s="111"/>
      <c r="AG33" s="111"/>
      <c r="AH33" s="111"/>
      <c r="AI33" s="111"/>
      <c r="AJ33" s="111"/>
      <c r="AK33" s="111"/>
      <c r="AL33" s="111"/>
      <c r="AM33" s="111"/>
      <c r="AN33" s="111"/>
      <c r="AO33" s="111"/>
      <c r="AP33" s="111"/>
      <c r="AQ33" s="111"/>
      <c r="AR33" s="111"/>
      <c r="AS33" s="111"/>
      <c r="AT33" s="111"/>
      <c r="AU33" s="111"/>
      <c r="AV33" s="111"/>
      <c r="AW33" s="111"/>
      <c r="AX33" s="111"/>
      <c r="AY33" s="111"/>
      <c r="AZ33" s="111"/>
      <c r="BA33" s="111"/>
      <c r="BB33" s="111"/>
      <c r="BC33" s="111"/>
      <c r="BD33" s="111"/>
      <c r="BE33" s="111"/>
      <c r="BF33" s="111"/>
      <c r="BG33" s="111"/>
      <c r="BH33" s="111"/>
      <c r="BI33" s="111"/>
      <c r="BJ33" s="111"/>
      <c r="BK33" s="111"/>
      <c r="BL33" s="111"/>
      <c r="BM33" s="111"/>
      <c r="BN33" s="111"/>
      <c r="BO33" s="111"/>
      <c r="BP33" s="111"/>
      <c r="BQ33" s="111"/>
      <c r="BR33" s="111"/>
      <c r="BS33" s="111"/>
      <c r="BT33" s="111"/>
      <c r="BU33" s="111"/>
      <c r="BV33" s="111"/>
      <c r="BW33" s="111"/>
      <c r="BX33" s="111"/>
      <c r="BY33" s="111"/>
      <c r="BZ33" s="111"/>
      <c r="CA33" s="111"/>
      <c r="CB33" s="111"/>
      <c r="CC33" s="111"/>
      <c r="CD33" s="111"/>
      <c r="CE33" s="111"/>
      <c r="CF33" s="111"/>
      <c r="CG33" s="111"/>
      <c r="CH33" s="111"/>
      <c r="CI33" s="111"/>
      <c r="CJ33" s="111"/>
      <c r="CK33" s="111"/>
      <c r="CL33" s="111"/>
      <c r="CM33" s="111"/>
      <c r="CN33" s="111"/>
      <c r="CO33" s="111"/>
      <c r="CP33" s="111"/>
      <c r="CQ33" s="111"/>
      <c r="CR33" s="111"/>
      <c r="CS33" s="111"/>
      <c r="CT33" s="111"/>
      <c r="CU33" s="111"/>
      <c r="CV33" s="111"/>
      <c r="CW33" s="111"/>
      <c r="CX33" s="111"/>
      <c r="CY33" s="111"/>
      <c r="CZ33" s="111"/>
      <c r="DA33" s="111"/>
      <c r="DB33" s="111"/>
      <c r="DC33" s="111"/>
      <c r="DD33" s="111"/>
    </row>
    <row r="34" spans="2:108" ht="24" hidden="1" customHeight="1">
      <c r="B34" s="3" t="s">
        <v>23</v>
      </c>
      <c r="C34" s="409"/>
      <c r="D34" s="235"/>
      <c r="E34" s="250" t="s">
        <v>135</v>
      </c>
      <c r="F34" s="250"/>
      <c r="G34" s="251">
        <v>0</v>
      </c>
      <c r="H34" s="13">
        <f>F50*$G$34</f>
        <v>0</v>
      </c>
      <c r="I34" s="13">
        <f t="shared" ref="I34:AB34" si="75">H50*$G$34</f>
        <v>0</v>
      </c>
      <c r="J34" s="13">
        <f t="shared" si="75"/>
        <v>0</v>
      </c>
      <c r="K34" s="13">
        <f t="shared" si="75"/>
        <v>0</v>
      </c>
      <c r="L34" s="13">
        <f t="shared" si="75"/>
        <v>0</v>
      </c>
      <c r="M34" s="13">
        <f t="shared" si="75"/>
        <v>0</v>
      </c>
      <c r="N34" s="13">
        <f t="shared" si="75"/>
        <v>0</v>
      </c>
      <c r="O34" s="13">
        <f t="shared" si="75"/>
        <v>0</v>
      </c>
      <c r="P34" s="13">
        <f t="shared" si="75"/>
        <v>0</v>
      </c>
      <c r="Q34" s="13">
        <f t="shared" si="75"/>
        <v>0</v>
      </c>
      <c r="R34" s="13">
        <f t="shared" si="75"/>
        <v>0</v>
      </c>
      <c r="S34" s="13">
        <f t="shared" si="75"/>
        <v>0</v>
      </c>
      <c r="T34" s="13">
        <f t="shared" si="75"/>
        <v>0</v>
      </c>
      <c r="U34" s="13">
        <f t="shared" si="75"/>
        <v>0</v>
      </c>
      <c r="V34" s="13">
        <f t="shared" si="75"/>
        <v>0</v>
      </c>
      <c r="W34" s="13">
        <f t="shared" si="75"/>
        <v>0</v>
      </c>
      <c r="X34" s="13">
        <f>W50*$G$34</f>
        <v>0</v>
      </c>
      <c r="Y34" s="13">
        <f t="shared" si="75"/>
        <v>0</v>
      </c>
      <c r="Z34" s="13">
        <f t="shared" si="75"/>
        <v>0</v>
      </c>
      <c r="AA34" s="13">
        <f t="shared" si="75"/>
        <v>0</v>
      </c>
      <c r="AB34" s="13">
        <f t="shared" si="75"/>
        <v>0</v>
      </c>
      <c r="AC34" s="13">
        <f t="shared" ref="AC34" si="76">AB50*$G$34</f>
        <v>0</v>
      </c>
      <c r="AD34" s="13">
        <f t="shared" ref="AD34" si="77">AC50*$G$34</f>
        <v>0</v>
      </c>
      <c r="AE34" s="13">
        <f t="shared" ref="AE34" si="78">AD50*$G$34</f>
        <v>0</v>
      </c>
      <c r="AF34" s="13">
        <f t="shared" ref="AF34" si="79">AE50*$G$34</f>
        <v>0</v>
      </c>
      <c r="AG34" s="13">
        <f t="shared" ref="AG34" si="80">AF50*$G$34</f>
        <v>0</v>
      </c>
      <c r="AH34" s="13">
        <f t="shared" ref="AH34" si="81">AG50*$G$34</f>
        <v>0</v>
      </c>
      <c r="AI34" s="13">
        <f t="shared" ref="AI34" si="82">AH50*$G$34</f>
        <v>0</v>
      </c>
      <c r="AJ34" s="13">
        <f t="shared" ref="AJ34" si="83">AI50*$G$34</f>
        <v>0</v>
      </c>
      <c r="AK34" s="13">
        <f t="shared" ref="AK34" si="84">AJ50*$G$34</f>
        <v>0</v>
      </c>
      <c r="AL34" s="13">
        <f t="shared" ref="AL34" si="85">AK50*$G$34</f>
        <v>0</v>
      </c>
      <c r="AM34" s="13">
        <f t="shared" ref="AM34" si="86">AL50*$G$34</f>
        <v>0</v>
      </c>
      <c r="AN34" s="13">
        <f t="shared" ref="AN34" si="87">AM50*$G$34</f>
        <v>0</v>
      </c>
      <c r="AO34" s="13">
        <f t="shared" ref="AO34" si="88">AN50*$G$34</f>
        <v>0</v>
      </c>
      <c r="AP34" s="13">
        <f t="shared" ref="AP34" si="89">AO50*$G$34</f>
        <v>0</v>
      </c>
      <c r="AQ34" s="13">
        <f t="shared" ref="AQ34" si="90">AP50*$G$34</f>
        <v>0</v>
      </c>
      <c r="AR34" s="13">
        <f t="shared" ref="AR34" si="91">AQ50*$G$34</f>
        <v>0</v>
      </c>
      <c r="AS34" s="13">
        <f t="shared" ref="AS34" si="92">AR50*$G$34</f>
        <v>0</v>
      </c>
      <c r="AT34" s="13">
        <f t="shared" ref="AT34" si="93">AS50*$G$34</f>
        <v>0</v>
      </c>
      <c r="AU34" s="13">
        <f t="shared" ref="AU34" si="94">AT50*$G$34</f>
        <v>0</v>
      </c>
      <c r="AV34" s="13">
        <f t="shared" ref="AV34" si="95">AU50*$G$34</f>
        <v>0</v>
      </c>
      <c r="AW34" s="13">
        <f t="shared" ref="AW34" si="96">AV50*$G$34</f>
        <v>0</v>
      </c>
      <c r="AX34" s="13">
        <f t="shared" ref="AX34" si="97">AW50*$G$34</f>
        <v>0</v>
      </c>
      <c r="AY34" s="13">
        <f t="shared" ref="AY34" si="98">AX50*$G$34</f>
        <v>0</v>
      </c>
      <c r="AZ34" s="13">
        <f t="shared" ref="AZ34" si="99">AY50*$G$34</f>
        <v>0</v>
      </c>
      <c r="BA34" s="13">
        <f t="shared" ref="BA34" si="100">AZ50*$G$34</f>
        <v>0</v>
      </c>
      <c r="BB34" s="13">
        <f t="shared" ref="BB34" si="101">BA50*$G$34</f>
        <v>0</v>
      </c>
      <c r="BC34" s="13">
        <f t="shared" ref="BC34" si="102">BB50*$G$34</f>
        <v>0</v>
      </c>
      <c r="BD34" s="13">
        <f t="shared" ref="BD34" si="103">BC50*$G$34</f>
        <v>0</v>
      </c>
      <c r="BE34" s="13">
        <f t="shared" ref="BE34" si="104">BD50*$G$34</f>
        <v>0</v>
      </c>
      <c r="BF34" s="13">
        <f t="shared" ref="BF34" si="105">BE50*$G$34</f>
        <v>0</v>
      </c>
      <c r="BG34" s="13">
        <f t="shared" ref="BG34" si="106">BF50*$G$34</f>
        <v>0</v>
      </c>
      <c r="BH34" s="13">
        <f t="shared" ref="BH34" si="107">BG50*$G$34</f>
        <v>0</v>
      </c>
      <c r="BI34" s="13">
        <f t="shared" ref="BI34" si="108">BH50*$G$34</f>
        <v>0</v>
      </c>
      <c r="BJ34" s="13">
        <f t="shared" ref="BJ34" si="109">BI50*$G$34</f>
        <v>0</v>
      </c>
      <c r="BK34" s="13">
        <f t="shared" ref="BK34" si="110">BJ50*$G$34</f>
        <v>0</v>
      </c>
      <c r="BL34" s="13">
        <f t="shared" ref="BL34" si="111">BK50*$G$34</f>
        <v>0</v>
      </c>
      <c r="BM34" s="13">
        <f t="shared" ref="BM34" si="112">BL50*$G$34</f>
        <v>0</v>
      </c>
      <c r="BN34" s="13">
        <f t="shared" ref="BN34" si="113">BM50*$G$34</f>
        <v>0</v>
      </c>
      <c r="BO34" s="13">
        <f t="shared" ref="BO34" si="114">BN50*$G$34</f>
        <v>0</v>
      </c>
      <c r="BP34" s="13">
        <f t="shared" ref="BP34" si="115">BO50*$G$34</f>
        <v>0</v>
      </c>
      <c r="BQ34" s="13">
        <f t="shared" ref="BQ34" si="116">BP50*$G$34</f>
        <v>0</v>
      </c>
      <c r="BR34" s="13">
        <f t="shared" ref="BR34" si="117">BQ50*$G$34</f>
        <v>0</v>
      </c>
      <c r="BS34" s="13">
        <f t="shared" ref="BS34" si="118">BR50*$G$34</f>
        <v>0</v>
      </c>
      <c r="BT34" s="13">
        <f t="shared" ref="BT34" si="119">BS50*$G$34</f>
        <v>0</v>
      </c>
      <c r="BU34" s="13">
        <f t="shared" ref="BU34" si="120">BT50*$G$34</f>
        <v>0</v>
      </c>
      <c r="BV34" s="13">
        <f t="shared" ref="BV34" si="121">BU50*$G$34</f>
        <v>0</v>
      </c>
      <c r="BW34" s="13">
        <f t="shared" ref="BW34" si="122">BV50*$G$34</f>
        <v>0</v>
      </c>
      <c r="BX34" s="13">
        <f t="shared" ref="BX34" si="123">BW50*$G$34</f>
        <v>0</v>
      </c>
      <c r="BY34" s="13" t="e">
        <f t="shared" ref="BY34" si="124">BX50*$G$34</f>
        <v>#VALUE!</v>
      </c>
      <c r="BZ34" s="13" t="e">
        <f t="shared" ref="BZ34" si="125">BY50*$G$34</f>
        <v>#VALUE!</v>
      </c>
      <c r="CA34" s="13" t="e">
        <f t="shared" ref="CA34" si="126">BZ50*$G$34</f>
        <v>#VALUE!</v>
      </c>
      <c r="CB34" s="13" t="e">
        <f t="shared" ref="CB34" si="127">CA50*$G$34</f>
        <v>#VALUE!</v>
      </c>
      <c r="CC34" s="13" t="e">
        <f t="shared" ref="CC34" si="128">CB50*$G$34</f>
        <v>#VALUE!</v>
      </c>
      <c r="CD34" s="13" t="e">
        <f t="shared" ref="CD34" si="129">CC50*$G$34</f>
        <v>#VALUE!</v>
      </c>
      <c r="CE34" s="13" t="e">
        <f t="shared" ref="CE34" si="130">CD50*$G$34</f>
        <v>#VALUE!</v>
      </c>
      <c r="CF34" s="13" t="e">
        <f t="shared" ref="CF34" si="131">CE50*$G$34</f>
        <v>#VALUE!</v>
      </c>
      <c r="CG34" s="13" t="e">
        <f t="shared" ref="CG34" si="132">CF50*$G$34</f>
        <v>#VALUE!</v>
      </c>
      <c r="CH34" s="13" t="e">
        <f t="shared" ref="CH34" si="133">CG50*$G$34</f>
        <v>#VALUE!</v>
      </c>
      <c r="CI34" s="13" t="e">
        <f t="shared" ref="CI34" si="134">CH50*$G$34</f>
        <v>#VALUE!</v>
      </c>
      <c r="CJ34" s="13" t="e">
        <f t="shared" ref="CJ34" si="135">CI50*$G$34</f>
        <v>#VALUE!</v>
      </c>
      <c r="CK34" s="13" t="e">
        <f t="shared" ref="CK34" si="136">CJ50*$G$34</f>
        <v>#VALUE!</v>
      </c>
      <c r="CL34" s="13" t="e">
        <f t="shared" ref="CL34" si="137">CK50*$G$34</f>
        <v>#VALUE!</v>
      </c>
      <c r="CM34" s="13" t="e">
        <f t="shared" ref="CM34" si="138">CL50*$G$34</f>
        <v>#VALUE!</v>
      </c>
      <c r="CN34" s="13" t="e">
        <f t="shared" ref="CN34" si="139">CM50*$G$34</f>
        <v>#VALUE!</v>
      </c>
      <c r="CO34" s="13" t="e">
        <f t="shared" ref="CO34" si="140">CN50*$G$34</f>
        <v>#VALUE!</v>
      </c>
      <c r="CP34" s="13" t="e">
        <f t="shared" ref="CP34" si="141">CO50*$G$34</f>
        <v>#VALUE!</v>
      </c>
      <c r="CQ34" s="13" t="e">
        <f t="shared" ref="CQ34" si="142">CP50*$G$34</f>
        <v>#VALUE!</v>
      </c>
      <c r="CR34" s="13" t="e">
        <f t="shared" ref="CR34" si="143">CQ50*$G$34</f>
        <v>#VALUE!</v>
      </c>
      <c r="CS34" s="13" t="e">
        <f t="shared" ref="CS34" si="144">CR50*$G$34</f>
        <v>#VALUE!</v>
      </c>
      <c r="CT34" s="13" t="e">
        <f t="shared" ref="CT34" si="145">CS50*$G$34</f>
        <v>#VALUE!</v>
      </c>
      <c r="CU34" s="13" t="e">
        <f t="shared" ref="CU34" si="146">CT50*$G$34</f>
        <v>#VALUE!</v>
      </c>
      <c r="CV34" s="13" t="e">
        <f t="shared" ref="CV34" si="147">CU50*$G$34</f>
        <v>#VALUE!</v>
      </c>
      <c r="CW34" s="13" t="e">
        <f t="shared" ref="CW34" si="148">CV50*$G$34</f>
        <v>#VALUE!</v>
      </c>
      <c r="CX34" s="13" t="e">
        <f t="shared" ref="CX34" si="149">CW50*$G$34</f>
        <v>#VALUE!</v>
      </c>
      <c r="CY34" s="13" t="e">
        <f t="shared" ref="CY34" si="150">CX50*$G$34</f>
        <v>#VALUE!</v>
      </c>
      <c r="CZ34" s="13" t="e">
        <f t="shared" ref="CZ34" si="151">CY50*$G$34</f>
        <v>#VALUE!</v>
      </c>
      <c r="DA34" s="13" t="e">
        <f t="shared" ref="DA34" si="152">CZ50*$G$34</f>
        <v>#VALUE!</v>
      </c>
      <c r="DB34" s="13" t="e">
        <f t="shared" ref="DB34" si="153">DA50*$G$34</f>
        <v>#VALUE!</v>
      </c>
      <c r="DC34" s="13" t="e">
        <f t="shared" ref="DC34" si="154">DB50*$G$34</f>
        <v>#VALUE!</v>
      </c>
      <c r="DD34" s="13" t="e">
        <f t="shared" ref="DD34" si="155">DC50*$G$34</f>
        <v>#VALUE!</v>
      </c>
    </row>
    <row r="35" spans="2:108" ht="24" customHeight="1">
      <c r="B35" s="184"/>
      <c r="C35" s="409"/>
      <c r="D35" s="395"/>
      <c r="E35" s="396"/>
      <c r="F35" s="396"/>
      <c r="G35" s="396"/>
      <c r="H35" s="311"/>
      <c r="I35" s="311"/>
      <c r="J35" s="311"/>
      <c r="K35" s="311"/>
      <c r="L35" s="311"/>
      <c r="M35" s="311"/>
      <c r="N35" s="311"/>
      <c r="O35" s="311"/>
      <c r="P35" s="311"/>
      <c r="Q35" s="311"/>
      <c r="R35" s="311"/>
      <c r="S35" s="311"/>
      <c r="T35" s="311"/>
      <c r="U35" s="311"/>
      <c r="V35" s="311"/>
      <c r="W35" s="311"/>
      <c r="X35" s="311"/>
      <c r="Y35" s="311"/>
      <c r="Z35" s="311"/>
      <c r="AA35" s="311"/>
      <c r="AB35" s="311"/>
      <c r="AC35" s="311"/>
      <c r="AD35" s="311"/>
      <c r="AE35" s="311"/>
      <c r="AF35" s="311"/>
      <c r="AG35" s="311"/>
      <c r="AH35" s="311"/>
      <c r="AI35" s="311"/>
      <c r="AJ35" s="311"/>
      <c r="AK35" s="311"/>
      <c r="AL35" s="311"/>
      <c r="AM35" s="311"/>
      <c r="AN35" s="311"/>
      <c r="AO35" s="311"/>
      <c r="AP35" s="311"/>
      <c r="AQ35" s="311"/>
      <c r="AR35" s="311"/>
      <c r="AS35" s="311"/>
      <c r="AT35" s="311"/>
      <c r="AU35" s="311"/>
      <c r="AV35" s="311"/>
      <c r="AW35" s="311"/>
      <c r="AX35" s="311"/>
      <c r="AY35" s="311"/>
      <c r="AZ35" s="311"/>
      <c r="BA35" s="311"/>
      <c r="BB35" s="311"/>
      <c r="BC35" s="311"/>
      <c r="BD35" s="311"/>
      <c r="BE35" s="311"/>
      <c r="BF35" s="311"/>
      <c r="BG35" s="311"/>
      <c r="BH35" s="311"/>
      <c r="BI35" s="311"/>
      <c r="BJ35" s="311"/>
      <c r="BK35" s="311"/>
      <c r="BL35" s="311"/>
      <c r="BM35" s="311"/>
      <c r="BN35" s="311"/>
      <c r="BO35" s="311"/>
      <c r="BP35" s="311"/>
      <c r="BQ35" s="311"/>
      <c r="BR35" s="311"/>
      <c r="BS35" s="311"/>
      <c r="BT35" s="311"/>
      <c r="BU35" s="311"/>
      <c r="BV35" s="311"/>
      <c r="BW35" s="311"/>
      <c r="BX35" s="311"/>
      <c r="BY35" s="311"/>
      <c r="BZ35" s="311"/>
      <c r="CA35" s="311"/>
      <c r="CB35" s="311"/>
      <c r="CC35" s="311"/>
      <c r="CD35" s="311"/>
      <c r="CE35" s="311"/>
      <c r="CF35" s="311"/>
      <c r="CG35" s="311"/>
      <c r="CH35" s="311"/>
      <c r="CI35" s="311"/>
      <c r="CJ35" s="311"/>
      <c r="CK35" s="311"/>
      <c r="CL35" s="311"/>
      <c r="CM35" s="311"/>
      <c r="CN35" s="311"/>
      <c r="CO35" s="311"/>
      <c r="CP35" s="311"/>
      <c r="CQ35" s="311"/>
      <c r="CR35" s="311"/>
      <c r="CS35" s="311"/>
      <c r="CT35" s="311"/>
      <c r="CU35" s="311"/>
      <c r="CV35" s="311"/>
      <c r="CW35" s="311"/>
      <c r="CX35" s="311"/>
      <c r="CY35" s="311"/>
      <c r="CZ35" s="311"/>
      <c r="DA35" s="311"/>
      <c r="DB35" s="311"/>
      <c r="DC35" s="311"/>
      <c r="DD35" s="311"/>
    </row>
    <row r="36" spans="2:108" ht="24" customHeight="1">
      <c r="B36" s="184"/>
      <c r="C36" s="409"/>
      <c r="D36" s="395"/>
      <c r="E36" s="396"/>
      <c r="F36" s="396"/>
      <c r="G36" s="396"/>
      <c r="H36" s="311"/>
      <c r="I36" s="311"/>
      <c r="J36" s="311"/>
      <c r="K36" s="311"/>
      <c r="L36" s="311"/>
      <c r="M36" s="311"/>
      <c r="N36" s="311"/>
      <c r="O36" s="311"/>
      <c r="P36" s="311"/>
      <c r="Q36" s="311"/>
      <c r="R36" s="311"/>
      <c r="S36" s="311"/>
      <c r="T36" s="311"/>
      <c r="U36" s="311"/>
      <c r="V36" s="311"/>
      <c r="W36" s="311"/>
      <c r="X36" s="311"/>
      <c r="Y36" s="311"/>
      <c r="Z36" s="311"/>
      <c r="AA36" s="311"/>
      <c r="AB36" s="311"/>
      <c r="AC36" s="311"/>
      <c r="AD36" s="311"/>
      <c r="AE36" s="311"/>
      <c r="AF36" s="311"/>
      <c r="AG36" s="311"/>
      <c r="AH36" s="311"/>
      <c r="AI36" s="311"/>
      <c r="AJ36" s="311"/>
      <c r="AK36" s="311"/>
      <c r="AL36" s="311"/>
      <c r="AM36" s="311"/>
      <c r="AN36" s="311"/>
      <c r="AO36" s="311"/>
      <c r="AP36" s="311"/>
      <c r="AQ36" s="311"/>
      <c r="AR36" s="311"/>
      <c r="AS36" s="311"/>
      <c r="AT36" s="311"/>
      <c r="AU36" s="311"/>
      <c r="AV36" s="311"/>
      <c r="AW36" s="311"/>
      <c r="AX36" s="311"/>
      <c r="AY36" s="311"/>
      <c r="AZ36" s="311"/>
      <c r="BA36" s="311"/>
      <c r="BB36" s="311"/>
      <c r="BC36" s="311"/>
      <c r="BD36" s="311"/>
      <c r="BE36" s="311"/>
      <c r="BF36" s="311"/>
      <c r="BG36" s="311"/>
      <c r="BH36" s="311"/>
      <c r="BI36" s="311"/>
      <c r="BJ36" s="311"/>
      <c r="BK36" s="311"/>
      <c r="BL36" s="311"/>
      <c r="BM36" s="311"/>
      <c r="BN36" s="311"/>
      <c r="BO36" s="311"/>
      <c r="BP36" s="311"/>
      <c r="BQ36" s="311"/>
      <c r="BR36" s="311"/>
      <c r="BS36" s="311"/>
      <c r="BT36" s="311"/>
      <c r="BU36" s="311"/>
      <c r="BV36" s="311"/>
      <c r="BW36" s="311"/>
      <c r="BX36" s="311"/>
      <c r="BY36" s="311"/>
      <c r="BZ36" s="311"/>
      <c r="CA36" s="311"/>
      <c r="CB36" s="311"/>
      <c r="CC36" s="311"/>
      <c r="CD36" s="311"/>
      <c r="CE36" s="311"/>
      <c r="CF36" s="311"/>
      <c r="CG36" s="311"/>
      <c r="CH36" s="311"/>
      <c r="CI36" s="311"/>
      <c r="CJ36" s="311"/>
      <c r="CK36" s="311"/>
      <c r="CL36" s="311"/>
      <c r="CM36" s="311"/>
      <c r="CN36" s="311"/>
      <c r="CO36" s="311"/>
      <c r="CP36" s="311"/>
      <c r="CQ36" s="311"/>
      <c r="CR36" s="311"/>
      <c r="CS36" s="311"/>
      <c r="CT36" s="311"/>
      <c r="CU36" s="311"/>
      <c r="CV36" s="311"/>
      <c r="CW36" s="311"/>
      <c r="CX36" s="311"/>
      <c r="CY36" s="311"/>
      <c r="CZ36" s="311"/>
      <c r="DA36" s="311"/>
      <c r="DB36" s="311"/>
      <c r="DC36" s="311"/>
      <c r="DD36" s="311"/>
    </row>
    <row r="37" spans="2:108" ht="24" customHeight="1" thickBot="1">
      <c r="B37" s="99" t="s">
        <v>24</v>
      </c>
      <c r="C37" s="411"/>
      <c r="D37" s="399" t="s">
        <v>7</v>
      </c>
      <c r="E37" s="400"/>
      <c r="F37" s="400"/>
      <c r="G37" s="401"/>
      <c r="H37" s="14">
        <f>IF(H5="","",SUM(H18:H36))</f>
        <v>580</v>
      </c>
      <c r="I37" s="14">
        <f>IF(I5="","",SUM(I18:I36))</f>
        <v>580</v>
      </c>
      <c r="J37" s="14">
        <f t="shared" ref="J37:BU37" si="156">IF(J5="","",SUM(J18:J36))</f>
        <v>580</v>
      </c>
      <c r="K37" s="14">
        <f t="shared" si="156"/>
        <v>580</v>
      </c>
      <c r="L37" s="14">
        <f t="shared" si="156"/>
        <v>580</v>
      </c>
      <c r="M37" s="14">
        <f t="shared" si="156"/>
        <v>580</v>
      </c>
      <c r="N37" s="14">
        <f t="shared" si="156"/>
        <v>580</v>
      </c>
      <c r="O37" s="14">
        <f t="shared" si="156"/>
        <v>580</v>
      </c>
      <c r="P37" s="14">
        <f t="shared" si="156"/>
        <v>660</v>
      </c>
      <c r="Q37" s="14">
        <f t="shared" si="156"/>
        <v>660</v>
      </c>
      <c r="R37" s="14">
        <f t="shared" si="156"/>
        <v>660</v>
      </c>
      <c r="S37" s="14">
        <f t="shared" si="156"/>
        <v>660</v>
      </c>
      <c r="T37" s="14">
        <f t="shared" si="156"/>
        <v>660</v>
      </c>
      <c r="U37" s="14">
        <f t="shared" si="156"/>
        <v>660</v>
      </c>
      <c r="V37" s="14">
        <f t="shared" si="156"/>
        <v>660</v>
      </c>
      <c r="W37" s="14">
        <f t="shared" si="156"/>
        <v>660</v>
      </c>
      <c r="X37" s="14">
        <f t="shared" si="156"/>
        <v>660</v>
      </c>
      <c r="Y37" s="14">
        <f t="shared" si="156"/>
        <v>660</v>
      </c>
      <c r="Z37" s="14">
        <f t="shared" si="156"/>
        <v>740</v>
      </c>
      <c r="AA37" s="14">
        <f t="shared" si="156"/>
        <v>740</v>
      </c>
      <c r="AB37" s="14">
        <f t="shared" si="156"/>
        <v>740</v>
      </c>
      <c r="AC37" s="14">
        <f t="shared" si="156"/>
        <v>740</v>
      </c>
      <c r="AD37" s="14">
        <f t="shared" si="156"/>
        <v>740</v>
      </c>
      <c r="AE37" s="14">
        <f t="shared" si="156"/>
        <v>740</v>
      </c>
      <c r="AF37" s="14">
        <f t="shared" si="156"/>
        <v>740</v>
      </c>
      <c r="AG37" s="14">
        <f t="shared" si="156"/>
        <v>740</v>
      </c>
      <c r="AH37" s="14">
        <f t="shared" si="156"/>
        <v>740</v>
      </c>
      <c r="AI37" s="14">
        <f t="shared" si="156"/>
        <v>505</v>
      </c>
      <c r="AJ37" s="14">
        <f t="shared" si="156"/>
        <v>505</v>
      </c>
      <c r="AK37" s="14">
        <f t="shared" si="156"/>
        <v>505</v>
      </c>
      <c r="AL37" s="14">
        <f t="shared" si="156"/>
        <v>505</v>
      </c>
      <c r="AM37" s="14">
        <f t="shared" si="156"/>
        <v>505</v>
      </c>
      <c r="AN37" s="14">
        <f t="shared" si="156"/>
        <v>380</v>
      </c>
      <c r="AO37" s="14">
        <f t="shared" si="156"/>
        <v>359</v>
      </c>
      <c r="AP37" s="14">
        <f t="shared" si="156"/>
        <v>359</v>
      </c>
      <c r="AQ37" s="14">
        <f t="shared" si="156"/>
        <v>339</v>
      </c>
      <c r="AR37" s="14">
        <f t="shared" si="156"/>
        <v>339</v>
      </c>
      <c r="AS37" s="14">
        <f t="shared" si="156"/>
        <v>339</v>
      </c>
      <c r="AT37" s="14">
        <f t="shared" si="156"/>
        <v>339</v>
      </c>
      <c r="AU37" s="14">
        <f t="shared" si="156"/>
        <v>339</v>
      </c>
      <c r="AV37" s="14">
        <f t="shared" si="156"/>
        <v>339</v>
      </c>
      <c r="AW37" s="14">
        <f t="shared" si="156"/>
        <v>339</v>
      </c>
      <c r="AX37" s="14">
        <f t="shared" si="156"/>
        <v>339</v>
      </c>
      <c r="AY37" s="14">
        <f t="shared" si="156"/>
        <v>339</v>
      </c>
      <c r="AZ37" s="14">
        <f t="shared" si="156"/>
        <v>339</v>
      </c>
      <c r="BA37" s="14">
        <f t="shared" si="156"/>
        <v>339</v>
      </c>
      <c r="BB37" s="14">
        <f t="shared" si="156"/>
        <v>339</v>
      </c>
      <c r="BC37" s="14">
        <f t="shared" si="156"/>
        <v>254</v>
      </c>
      <c r="BD37" s="14">
        <f t="shared" si="156"/>
        <v>254</v>
      </c>
      <c r="BE37" s="14">
        <f t="shared" si="156"/>
        <v>254</v>
      </c>
      <c r="BF37" s="14">
        <f t="shared" si="156"/>
        <v>254</v>
      </c>
      <c r="BG37" s="14">
        <f t="shared" si="156"/>
        <v>254</v>
      </c>
      <c r="BH37" s="14">
        <f t="shared" si="156"/>
        <v>254</v>
      </c>
      <c r="BI37" s="14">
        <f t="shared" si="156"/>
        <v>254</v>
      </c>
      <c r="BJ37" s="14">
        <f t="shared" si="156"/>
        <v>254</v>
      </c>
      <c r="BK37" s="14">
        <f t="shared" si="156"/>
        <v>254</v>
      </c>
      <c r="BL37" s="14">
        <f t="shared" si="156"/>
        <v>254</v>
      </c>
      <c r="BM37" s="14">
        <f t="shared" si="156"/>
        <v>254</v>
      </c>
      <c r="BN37" s="14">
        <f t="shared" si="156"/>
        <v>254</v>
      </c>
      <c r="BO37" s="14">
        <f t="shared" si="156"/>
        <v>254</v>
      </c>
      <c r="BP37" s="14">
        <f t="shared" si="156"/>
        <v>254</v>
      </c>
      <c r="BQ37" s="14">
        <f t="shared" si="156"/>
        <v>254</v>
      </c>
      <c r="BR37" s="14">
        <f t="shared" si="156"/>
        <v>254</v>
      </c>
      <c r="BS37" s="14">
        <f t="shared" si="156"/>
        <v>254</v>
      </c>
      <c r="BT37" s="14">
        <f t="shared" si="156"/>
        <v>254</v>
      </c>
      <c r="BU37" s="14">
        <f t="shared" si="156"/>
        <v>254</v>
      </c>
      <c r="BV37" s="14">
        <f t="shared" ref="BV37:DD37" si="157">IF(BV5="","",SUM(BV18:BV36))</f>
        <v>254</v>
      </c>
      <c r="BW37" s="14">
        <f t="shared" si="157"/>
        <v>254</v>
      </c>
      <c r="BX37" s="14" t="str">
        <f t="shared" si="157"/>
        <v/>
      </c>
      <c r="BY37" s="14" t="str">
        <f t="shared" si="157"/>
        <v/>
      </c>
      <c r="BZ37" s="14" t="str">
        <f t="shared" si="157"/>
        <v/>
      </c>
      <c r="CA37" s="14" t="str">
        <f t="shared" si="157"/>
        <v/>
      </c>
      <c r="CB37" s="14" t="str">
        <f t="shared" si="157"/>
        <v/>
      </c>
      <c r="CC37" s="14" t="str">
        <f t="shared" si="157"/>
        <v/>
      </c>
      <c r="CD37" s="14" t="str">
        <f t="shared" si="157"/>
        <v/>
      </c>
      <c r="CE37" s="14" t="str">
        <f t="shared" si="157"/>
        <v/>
      </c>
      <c r="CF37" s="14" t="str">
        <f t="shared" si="157"/>
        <v/>
      </c>
      <c r="CG37" s="14" t="str">
        <f t="shared" si="157"/>
        <v/>
      </c>
      <c r="CH37" s="14" t="str">
        <f t="shared" si="157"/>
        <v/>
      </c>
      <c r="CI37" s="14" t="str">
        <f t="shared" si="157"/>
        <v/>
      </c>
      <c r="CJ37" s="14" t="str">
        <f t="shared" si="157"/>
        <v/>
      </c>
      <c r="CK37" s="14" t="str">
        <f t="shared" si="157"/>
        <v/>
      </c>
      <c r="CL37" s="14" t="str">
        <f t="shared" si="157"/>
        <v/>
      </c>
      <c r="CM37" s="14" t="str">
        <f t="shared" si="157"/>
        <v/>
      </c>
      <c r="CN37" s="14" t="str">
        <f t="shared" si="157"/>
        <v/>
      </c>
      <c r="CO37" s="14" t="str">
        <f t="shared" si="157"/>
        <v/>
      </c>
      <c r="CP37" s="14" t="str">
        <f t="shared" si="157"/>
        <v/>
      </c>
      <c r="CQ37" s="14" t="str">
        <f t="shared" si="157"/>
        <v/>
      </c>
      <c r="CR37" s="14" t="str">
        <f t="shared" si="157"/>
        <v/>
      </c>
      <c r="CS37" s="14" t="str">
        <f t="shared" si="157"/>
        <v/>
      </c>
      <c r="CT37" s="14" t="str">
        <f t="shared" si="157"/>
        <v/>
      </c>
      <c r="CU37" s="14" t="str">
        <f t="shared" si="157"/>
        <v/>
      </c>
      <c r="CV37" s="14" t="str">
        <f t="shared" si="157"/>
        <v/>
      </c>
      <c r="CW37" s="14" t="str">
        <f t="shared" si="157"/>
        <v/>
      </c>
      <c r="CX37" s="14" t="str">
        <f t="shared" si="157"/>
        <v/>
      </c>
      <c r="CY37" s="14" t="str">
        <f t="shared" si="157"/>
        <v/>
      </c>
      <c r="CZ37" s="14" t="str">
        <f t="shared" si="157"/>
        <v/>
      </c>
      <c r="DA37" s="14" t="str">
        <f t="shared" si="157"/>
        <v/>
      </c>
      <c r="DB37" s="14" t="str">
        <f t="shared" si="157"/>
        <v/>
      </c>
      <c r="DC37" s="14" t="str">
        <f t="shared" si="157"/>
        <v/>
      </c>
      <c r="DD37" s="14" t="str">
        <f t="shared" si="157"/>
        <v/>
      </c>
    </row>
    <row r="38" spans="2:108" ht="24" customHeight="1" thickTop="1">
      <c r="B38" s="96" t="s">
        <v>25</v>
      </c>
      <c r="C38" s="432" t="s">
        <v>241</v>
      </c>
      <c r="D38" s="402" t="s">
        <v>481</v>
      </c>
      <c r="E38" s="402"/>
      <c r="F38" s="97"/>
      <c r="G38" s="180"/>
      <c r="H38" s="312">
        <f>IF(H5="","",IF(基礎生活費!$D$8="","",IF(H5&lt;=基礎生活費!$D$8,基礎生活費!$E$8,IF(H5&lt;=基礎生活費!$D$9,基礎生活費!$E$9,IF(H5&lt;=基礎生活費!$D$10,基礎生活費!$E$10,IF(H5&lt;=基礎生活費!$D$11,基礎生活費!$E$11,IF(H5&lt;=基礎生活費!$D$12,基礎生活費!$E$12,IF(H5&lt;=基礎生活費!$D$13,基礎生活費!$E$13,IF(H5&gt;基礎生活費!$D$13,"",基礎生活費!$E$13)))))))))</f>
        <v>355</v>
      </c>
      <c r="I38" s="312">
        <f>IF(I5="","",IF(基礎生活費!$D$8="","",IF(I5&lt;=基礎生活費!$D$8,基礎生活費!$E$8,IF(I5&lt;=基礎生活費!$D$9,基礎生活費!$E$9,IF(I5&lt;=基礎生活費!$D$10,基礎生活費!$E$10,IF(I5&lt;=基礎生活費!$D$11,基礎生活費!$E$11,IF(I5&lt;=基礎生活費!$D$12,基礎生活費!$E$12,IF(I5&lt;=基礎生活費!$D$13,基礎生活費!$E$13,IF(I5&gt;基礎生活費!$D$13,"",基礎生活費!$E$13)))))))))</f>
        <v>355</v>
      </c>
      <c r="J38" s="312">
        <f>IF(J5="","",IF(基礎生活費!$D$8="","",IF(J5&lt;=基礎生活費!$D$8,基礎生活費!$E$8,IF(J5&lt;=基礎生活費!$D$9,基礎生活費!$E$9,IF(J5&lt;=基礎生活費!$D$10,基礎生活費!$E$10,IF(J5&lt;=基礎生活費!$D$11,基礎生活費!$E$11,IF(J5&lt;=基礎生活費!$D$12,基礎生活費!$E$12,IF(J5&lt;=基礎生活費!$D$13,基礎生活費!$E$13,IF(J5&gt;基礎生活費!$D$13,"",基礎生活費!$E$13)))))))))</f>
        <v>355</v>
      </c>
      <c r="K38" s="312">
        <f>IF(K5="","",IF(基礎生活費!$D$8="","",IF(K5&lt;=基礎生活費!$D$8,基礎生活費!$E$8,IF(K5&lt;=基礎生活費!$D$9,基礎生活費!$E$9,IF(K5&lt;=基礎生活費!$D$10,基礎生活費!$E$10,IF(K5&lt;=基礎生活費!$D$11,基礎生活費!$E$11,IF(K5&lt;=基礎生活費!$D$12,基礎生活費!$E$12,IF(K5&lt;=基礎生活費!$D$13,基礎生活費!$E$13,IF(K5&gt;基礎生活費!$D$13,"",基礎生活費!$E$13)))))))))</f>
        <v>355</v>
      </c>
      <c r="L38" s="312">
        <f>IF(L5="","",IF(基礎生活費!$D$8="","",IF(L5&lt;=基礎生活費!$D$8,基礎生活費!$E$8,IF(L5&lt;=基礎生活費!$D$9,基礎生活費!$E$9,IF(L5&lt;=基礎生活費!$D$10,基礎生活費!$E$10,IF(L5&lt;=基礎生活費!$D$11,基礎生活費!$E$11,IF(L5&lt;=基礎生活費!$D$12,基礎生活費!$E$12,IF(L5&lt;=基礎生活費!$D$13,基礎生活費!$E$13,IF(L5&gt;基礎生活費!$D$13,"",基礎生活費!$E$13)))))))))</f>
        <v>355</v>
      </c>
      <c r="M38" s="312">
        <f>IF(M5="","",IF(基礎生活費!$D$8="","",IF(M5&lt;=基礎生活費!$D$8,基礎生活費!$E$8,IF(M5&lt;=基礎生活費!$D$9,基礎生活費!$E$9,IF(M5&lt;=基礎生活費!$D$10,基礎生活費!$E$10,IF(M5&lt;=基礎生活費!$D$11,基礎生活費!$E$11,IF(M5&lt;=基礎生活費!$D$12,基礎生活費!$E$12,IF(M5&lt;=基礎生活費!$D$13,基礎生活費!$E$13,IF(M5&gt;基礎生活費!$D$13,"",基礎生活費!$E$13)))))))))</f>
        <v>355</v>
      </c>
      <c r="N38" s="312">
        <f>IF(N5="","",IF(基礎生活費!$D$8="","",IF(N5&lt;=基礎生活費!$D$8,基礎生活費!$E$8,IF(N5&lt;=基礎生活費!$D$9,基礎生活費!$E$9,IF(N5&lt;=基礎生活費!$D$10,基礎生活費!$E$10,IF(N5&lt;=基礎生活費!$D$11,基礎生活費!$E$11,IF(N5&lt;=基礎生活費!$D$12,基礎生活費!$E$12,IF(N5&lt;=基礎生活費!$D$13,基礎生活費!$E$13,IF(N5&gt;基礎生活費!$D$13,"",基礎生活費!$E$13)))))))))</f>
        <v>355</v>
      </c>
      <c r="O38" s="312">
        <f>IF(O5="","",IF(基礎生活費!$D$8="","",IF(O5&lt;=基礎生活費!$D$8,基礎生活費!$E$8,IF(O5&lt;=基礎生活費!$D$9,基礎生活費!$E$9,IF(O5&lt;=基礎生活費!$D$10,基礎生活費!$E$10,IF(O5&lt;=基礎生活費!$D$11,基礎生活費!$E$11,IF(O5&lt;=基礎生活費!$D$12,基礎生活費!$E$12,IF(O5&lt;=基礎生活費!$D$13,基礎生活費!$E$13,IF(O5&gt;基礎生活費!$D$13,"",基礎生活費!$E$13)))))))))</f>
        <v>355</v>
      </c>
      <c r="P38" s="312">
        <f>IF(P5="","",IF(基礎生活費!$D$8="","",IF(P5&lt;=基礎生活費!$D$8,基礎生活費!$E$8,IF(P5&lt;=基礎生活費!$D$9,基礎生活費!$E$9,IF(P5&lt;=基礎生活費!$D$10,基礎生活費!$E$10,IF(P5&lt;=基礎生活費!$D$11,基礎生活費!$E$11,IF(P5&lt;=基礎生活費!$D$12,基礎生活費!$E$12,IF(P5&lt;=基礎生活費!$D$13,基礎生活費!$E$13,IF(P5&gt;基礎生活費!$D$13,"",基礎生活費!$E$13)))))))))</f>
        <v>355</v>
      </c>
      <c r="Q38" s="312">
        <f>IF(Q5="","",IF(基礎生活費!$D$8="","",IF(Q5&lt;=基礎生活費!$D$8,基礎生活費!$E$8,IF(Q5&lt;=基礎生活費!$D$9,基礎生活費!$E$9,IF(Q5&lt;=基礎生活費!$D$10,基礎生活費!$E$10,IF(Q5&lt;=基礎生活費!$D$11,基礎生活費!$E$11,IF(Q5&lt;=基礎生活費!$D$12,基礎生活費!$E$12,IF(Q5&lt;=基礎生活費!$D$13,基礎生活費!$E$13,IF(Q5&gt;基礎生活費!$D$13,"",基礎生活費!$E$13)))))))))</f>
        <v>355</v>
      </c>
      <c r="R38" s="312">
        <f>IF(R5="","",IF(基礎生活費!$D$8="","",IF(R5&lt;=基礎生活費!$D$8,基礎生活費!$E$8,IF(R5&lt;=基礎生活費!$D$9,基礎生活費!$E$9,IF(R5&lt;=基礎生活費!$D$10,基礎生活費!$E$10,IF(R5&lt;=基礎生活費!$D$11,基礎生活費!$E$11,IF(R5&lt;=基礎生活費!$D$12,基礎生活費!$E$12,IF(R5&lt;=基礎生活費!$D$13,基礎生活費!$E$13,IF(R5&gt;基礎生活費!$D$13,"",基礎生活費!$E$13)))))))))</f>
        <v>355</v>
      </c>
      <c r="S38" s="312">
        <f>IF(S5="","",IF(基礎生活費!$D$8="","",IF(S5&lt;=基礎生活費!$D$8,基礎生活費!$E$8,IF(S5&lt;=基礎生活費!$D$9,基礎生活費!$E$9,IF(S5&lt;=基礎生活費!$D$10,基礎生活費!$E$10,IF(S5&lt;=基礎生活費!$D$11,基礎生活費!$E$11,IF(S5&lt;=基礎生活費!$D$12,基礎生活費!$E$12,IF(S5&lt;=基礎生活費!$D$13,基礎生活費!$E$13,IF(S5&gt;基礎生活費!$D$13,"",基礎生活費!$E$13)))))))))</f>
        <v>355</v>
      </c>
      <c r="T38" s="312">
        <f>IF(T5="","",IF(基礎生活費!$D$8="","",IF(T5&lt;=基礎生活費!$D$8,基礎生活費!$E$8,IF(T5&lt;=基礎生活費!$D$9,基礎生活費!$E$9,IF(T5&lt;=基礎生活費!$D$10,基礎生活費!$E$10,IF(T5&lt;=基礎生活費!$D$11,基礎生活費!$E$11,IF(T5&lt;=基礎生活費!$D$12,基礎生活費!$E$12,IF(T5&lt;=基礎生活費!$D$13,基礎生活費!$E$13,IF(T5&gt;基礎生活費!$D$13,"",基礎生活費!$E$13)))))))))</f>
        <v>355</v>
      </c>
      <c r="U38" s="312">
        <f>IF(U5="","",IF(基礎生活費!$D$8="","",IF(U5&lt;=基礎生活費!$D$8,基礎生活費!$E$8,IF(U5&lt;=基礎生活費!$D$9,基礎生活費!$E$9,IF(U5&lt;=基礎生活費!$D$10,基礎生活費!$E$10,IF(U5&lt;=基礎生活費!$D$11,基礎生活費!$E$11,IF(U5&lt;=基礎生活費!$D$12,基礎生活費!$E$12,IF(U5&lt;=基礎生活費!$D$13,基礎生活費!$E$13,IF(U5&gt;基礎生活費!$D$13,"",基礎生活費!$E$13)))))))))</f>
        <v>355</v>
      </c>
      <c r="V38" s="312">
        <f>IF(V5="","",IF(基礎生活費!$D$8="","",IF(V5&lt;=基礎生活費!$D$8,基礎生活費!$E$8,IF(V5&lt;=基礎生活費!$D$9,基礎生活費!$E$9,IF(V5&lt;=基礎生活費!$D$10,基礎生活費!$E$10,IF(V5&lt;=基礎生活費!$D$11,基礎生活費!$E$11,IF(V5&lt;=基礎生活費!$D$12,基礎生活費!$E$12,IF(V5&lt;=基礎生活費!$D$13,基礎生活費!$E$13,IF(V5&gt;基礎生活費!$D$13,"",基礎生活費!$E$13)))))))))</f>
        <v>355</v>
      </c>
      <c r="W38" s="312">
        <f>IF(W5="","",IF(基礎生活費!$D$8="","",IF(W5&lt;=基礎生活費!$D$8,基礎生活費!$E$8,IF(W5&lt;=基礎生活費!$D$9,基礎生活費!$E$9,IF(W5&lt;=基礎生活費!$D$10,基礎生活費!$E$10,IF(W5&lt;=基礎生活費!$D$11,基礎生活費!$E$11,IF(W5&lt;=基礎生活費!$D$12,基礎生活費!$E$12,IF(W5&lt;=基礎生活費!$D$13,基礎生活費!$E$13,IF(W5&gt;基礎生活費!$D$13,"",基礎生活費!$E$13)))))))))</f>
        <v>355</v>
      </c>
      <c r="X38" s="312">
        <f>IF(X5="","",IF(基礎生活費!$D$8="","",IF(X5&lt;=基礎生活費!$D$8,基礎生活費!$E$8,IF(X5&lt;=基礎生活費!$D$9,基礎生活費!$E$9,IF(X5&lt;=基礎生活費!$D$10,基礎生活費!$E$10,IF(X5&lt;=基礎生活費!$D$11,基礎生活費!$E$11,IF(X5&lt;=基礎生活費!$D$12,基礎生活費!$E$12,IF(X5&lt;=基礎生活費!$D$13,基礎生活費!$E$13,IF(X5&gt;基礎生活費!$D$13,"",基礎生活費!$E$13)))))))))</f>
        <v>355</v>
      </c>
      <c r="Y38" s="312">
        <f>IF(Y5="","",IF(基礎生活費!$D$8="","",IF(Y5&lt;=基礎生活費!$D$8,基礎生活費!$E$8,IF(Y5&lt;=基礎生活費!$D$9,基礎生活費!$E$9,IF(Y5&lt;=基礎生活費!$D$10,基礎生活費!$E$10,IF(Y5&lt;=基礎生活費!$D$11,基礎生活費!$E$11,IF(Y5&lt;=基礎生活費!$D$12,基礎生活費!$E$12,IF(Y5&lt;=基礎生活費!$D$13,基礎生活費!$E$13,IF(Y5&gt;基礎生活費!$D$13,"",基礎生活費!$E$13)))))))))</f>
        <v>355</v>
      </c>
      <c r="Z38" s="312">
        <f>IF(Z5="","",IF(基礎生活費!$D$8="","",IF(Z5&lt;=基礎生活費!$D$8,基礎生活費!$E$8,IF(Z5&lt;=基礎生活費!$D$9,基礎生活費!$E$9,IF(Z5&lt;=基礎生活費!$D$10,基礎生活費!$E$10,IF(Z5&lt;=基礎生活費!$D$11,基礎生活費!$E$11,IF(Z5&lt;=基礎生活費!$D$12,基礎生活費!$E$12,IF(Z5&lt;=基礎生活費!$D$13,基礎生活費!$E$13,IF(Z5&gt;基礎生活費!$D$13,"",基礎生活費!$E$13)))))))))</f>
        <v>355</v>
      </c>
      <c r="AA38" s="312">
        <f>IF(AA5="","",IF(基礎生活費!$D$8="","",IF(AA5&lt;=基礎生活費!$D$8,基礎生活費!$E$8,IF(AA5&lt;=基礎生活費!$D$9,基礎生活費!$E$9,IF(AA5&lt;=基礎生活費!$D$10,基礎生活費!$E$10,IF(AA5&lt;=基礎生活費!$D$11,基礎生活費!$E$11,IF(AA5&lt;=基礎生活費!$D$12,基礎生活費!$E$12,IF(AA5&lt;=基礎生活費!$D$13,基礎生活費!$E$13,IF(AA5&gt;基礎生活費!$D$13,"",基礎生活費!$E$13)))))))))</f>
        <v>355</v>
      </c>
      <c r="AB38" s="312">
        <f>IF(AB5="","",IF(基礎生活費!$D$8="","",IF(AB5&lt;=基礎生活費!$D$8,基礎生活費!$E$8,IF(AB5&lt;=基礎生活費!$D$9,基礎生活費!$E$9,IF(AB5&lt;=基礎生活費!$D$10,基礎生活費!$E$10,IF(AB5&lt;=基礎生活費!$D$11,基礎生活費!$E$11,IF(AB5&lt;=基礎生活費!$D$12,基礎生活費!$E$12,IF(AB5&lt;=基礎生活費!$D$13,基礎生活費!$E$13,IF(AB5&gt;基礎生活費!$D$13,"",基礎生活費!$E$13)))))))))</f>
        <v>334</v>
      </c>
      <c r="AC38" s="312">
        <f>IF(AC5="","",IF(基礎生活費!$D$8="","",IF(AC5&lt;=基礎生活費!$D$8,基礎生活費!$E$8,IF(AC5&lt;=基礎生活費!$D$9,基礎生活費!$E$9,IF(AC5&lt;=基礎生活費!$D$10,基礎生活費!$E$10,IF(AC5&lt;=基礎生活費!$D$11,基礎生活費!$E$11,IF(AC5&lt;=基礎生活費!$D$12,基礎生活費!$E$12,IF(AC5&lt;=基礎生活費!$D$13,基礎生活費!$E$13,IF(AC5&gt;基礎生活費!$D$13,"",基礎生活費!$E$13)))))))))</f>
        <v>334</v>
      </c>
      <c r="AD38" s="312">
        <f>IF(AD5="","",IF(基礎生活費!$D$8="","",IF(AD5&lt;=基礎生活費!$D$8,基礎生活費!$E$8,IF(AD5&lt;=基礎生活費!$D$9,基礎生活費!$E$9,IF(AD5&lt;=基礎生活費!$D$10,基礎生活費!$E$10,IF(AD5&lt;=基礎生活費!$D$11,基礎生活費!$E$11,IF(AD5&lt;=基礎生活費!$D$12,基礎生活費!$E$12,IF(AD5&lt;=基礎生活費!$D$13,基礎生活費!$E$13,IF(AD5&gt;基礎生活費!$D$13,"",基礎生活費!$E$13)))))))))</f>
        <v>334</v>
      </c>
      <c r="AE38" s="312">
        <f>IF(AE5="","",IF(基礎生活費!$D$8="","",IF(AE5&lt;=基礎生活費!$D$8,基礎生活費!$E$8,IF(AE5&lt;=基礎生活費!$D$9,基礎生活費!$E$9,IF(AE5&lt;=基礎生活費!$D$10,基礎生活費!$E$10,IF(AE5&lt;=基礎生活費!$D$11,基礎生活費!$E$11,IF(AE5&lt;=基礎生活費!$D$12,基礎生活費!$E$12,IF(AE5&lt;=基礎生活費!$D$13,基礎生活費!$E$13,IF(AE5&gt;基礎生活費!$D$13,"",基礎生活費!$E$13)))))))))</f>
        <v>299</v>
      </c>
      <c r="AF38" s="312">
        <f>IF(AF5="","",IF(基礎生活費!$D$8="","",IF(AF5&lt;=基礎生活費!$D$8,基礎生活費!$E$8,IF(AF5&lt;=基礎生活費!$D$9,基礎生活費!$E$9,IF(AF5&lt;=基礎生活費!$D$10,基礎生活費!$E$10,IF(AF5&lt;=基礎生活費!$D$11,基礎生活費!$E$11,IF(AF5&lt;=基礎生活費!$D$12,基礎生活費!$E$12,IF(AF5&lt;=基礎生活費!$D$13,基礎生活費!$E$13,IF(AF5&gt;基礎生活費!$D$13,"",基礎生活費!$E$13)))))))))</f>
        <v>299</v>
      </c>
      <c r="AG38" s="312">
        <f>IF(AG5="","",IF(基礎生活費!$D$8="","",IF(AG5&lt;=基礎生活費!$D$8,基礎生活費!$E$8,IF(AG5&lt;=基礎生活費!$D$9,基礎生活費!$E$9,IF(AG5&lt;=基礎生活費!$D$10,基礎生活費!$E$10,IF(AG5&lt;=基礎生活費!$D$11,基礎生活費!$E$11,IF(AG5&lt;=基礎生活費!$D$12,基礎生活費!$E$12,IF(AG5&lt;=基礎生活費!$D$13,基礎生活費!$E$13,IF(AG5&gt;基礎生活費!$D$13,"",基礎生活費!$E$13)))))))))</f>
        <v>299</v>
      </c>
      <c r="AH38" s="312">
        <f>IF(AH5="","",IF(基礎生活費!$D$8="","",IF(AH5&lt;=基礎生活費!$D$8,基礎生活費!$E$8,IF(AH5&lt;=基礎生活費!$D$9,基礎生活費!$E$9,IF(AH5&lt;=基礎生活費!$D$10,基礎生活費!$E$10,IF(AH5&lt;=基礎生活費!$D$11,基礎生活費!$E$11,IF(AH5&lt;=基礎生活費!$D$12,基礎生活費!$E$12,IF(AH5&lt;=基礎生活費!$D$13,基礎生活費!$E$13,IF(AH5&gt;基礎生活費!$D$13,"",基礎生活費!$E$13)))))))))</f>
        <v>299</v>
      </c>
      <c r="AI38" s="312">
        <f>IF(AI5="","",IF(基礎生活費!$D$8="","",IF(AI5&lt;=基礎生活費!$D$8,基礎生活費!$E$8,IF(AI5&lt;=基礎生活費!$D$9,基礎生活費!$E$9,IF(AI5&lt;=基礎生活費!$D$10,基礎生活費!$E$10,IF(AI5&lt;=基礎生活費!$D$11,基礎生活費!$E$11,IF(AI5&lt;=基礎生活費!$D$12,基礎生活費!$E$12,IF(AI5&lt;=基礎生活費!$D$13,基礎生活費!$E$13,IF(AI5&gt;基礎生活費!$D$13,"",基礎生活費!$E$13)))))))))</f>
        <v>299</v>
      </c>
      <c r="AJ38" s="312">
        <f>IF(AJ5="","",IF(基礎生活費!$D$8="","",IF(AJ5&lt;=基礎生活費!$D$8,基礎生活費!$E$8,IF(AJ5&lt;=基礎生活費!$D$9,基礎生活費!$E$9,IF(AJ5&lt;=基礎生活費!$D$10,基礎生活費!$E$10,IF(AJ5&lt;=基礎生活費!$D$11,基礎生活費!$E$11,IF(AJ5&lt;=基礎生活費!$D$12,基礎生活費!$E$12,IF(AJ5&lt;=基礎生活費!$D$13,基礎生活費!$E$13,IF(AJ5&gt;基礎生活費!$D$13,"",基礎生活費!$E$13)))))))))</f>
        <v>299</v>
      </c>
      <c r="AK38" s="312">
        <f>IF(AK5="","",IF(基礎生活費!$D$8="","",IF(AK5&lt;=基礎生活費!$D$8,基礎生活費!$E$8,IF(AK5&lt;=基礎生活費!$D$9,基礎生活費!$E$9,IF(AK5&lt;=基礎生活費!$D$10,基礎生活費!$E$10,IF(AK5&lt;=基礎生活費!$D$11,基礎生活費!$E$11,IF(AK5&lt;=基礎生活費!$D$12,基礎生活費!$E$12,IF(AK5&lt;=基礎生活費!$D$13,基礎生活費!$E$13,IF(AK5&gt;基礎生活費!$D$13,"",基礎生活費!$E$13)))))))))</f>
        <v>299</v>
      </c>
      <c r="AL38" s="312">
        <f>IF(AL5="","",IF(基礎生活費!$D$8="","",IF(AL5&lt;=基礎生活費!$D$8,基礎生活費!$E$8,IF(AL5&lt;=基礎生活費!$D$9,基礎生活費!$E$9,IF(AL5&lt;=基礎生活費!$D$10,基礎生活費!$E$10,IF(AL5&lt;=基礎生活費!$D$11,基礎生活費!$E$11,IF(AL5&lt;=基礎生活費!$D$12,基礎生活費!$E$12,IF(AL5&lt;=基礎生活費!$D$13,基礎生活費!$E$13,IF(AL5&gt;基礎生活費!$D$13,"",基礎生活費!$E$13)))))))))</f>
        <v>299</v>
      </c>
      <c r="AM38" s="312">
        <f>IF(AM5="","",IF(基礎生活費!$D$8="","",IF(AM5&lt;=基礎生活費!$D$8,基礎生活費!$E$8,IF(AM5&lt;=基礎生活費!$D$9,基礎生活費!$E$9,IF(AM5&lt;=基礎生活費!$D$10,基礎生活費!$E$10,IF(AM5&lt;=基礎生活費!$D$11,基礎生活費!$E$11,IF(AM5&lt;=基礎生活費!$D$12,基礎生活費!$E$12,IF(AM5&lt;=基礎生活費!$D$13,基礎生活費!$E$13,IF(AM5&gt;基礎生活費!$D$13,"",基礎生活費!$E$13)))))))))</f>
        <v>299</v>
      </c>
      <c r="AN38" s="312">
        <f>IF(AN5="","",IF(基礎生活費!$D$8="","",IF(AN5&lt;=基礎生活費!$D$8,基礎生活費!$E$8,IF(AN5&lt;=基礎生活費!$D$9,基礎生活費!$E$9,IF(AN5&lt;=基礎生活費!$D$10,基礎生活費!$E$10,IF(AN5&lt;=基礎生活費!$D$11,基礎生活費!$E$11,IF(AN5&lt;=基礎生活費!$D$12,基礎生活費!$E$12,IF(AN5&lt;=基礎生活費!$D$13,基礎生活費!$E$13,IF(AN5&gt;基礎生活費!$D$13,"",基礎生活費!$E$13)))))))))</f>
        <v>299</v>
      </c>
      <c r="AO38" s="312">
        <f>IF(AO5="","",IF(基礎生活費!$D$8="","",IF(AO5&lt;=基礎生活費!$D$8,基礎生活費!$E$8,IF(AO5&lt;=基礎生活費!$D$9,基礎生活費!$E$9,IF(AO5&lt;=基礎生活費!$D$10,基礎生活費!$E$10,IF(AO5&lt;=基礎生活費!$D$11,基礎生活費!$E$11,IF(AO5&lt;=基礎生活費!$D$12,基礎生活費!$E$12,IF(AO5&lt;=基礎生活費!$D$13,基礎生活費!$E$13,IF(AO5&gt;基礎生活費!$D$13,"",基礎生活費!$E$13)))))))))</f>
        <v>290</v>
      </c>
      <c r="AP38" s="312">
        <f>IF(AP5="","",IF(基礎生活費!$D$8="","",IF(AP5&lt;=基礎生活費!$D$8,基礎生活費!$E$8,IF(AP5&lt;=基礎生活費!$D$9,基礎生活費!$E$9,IF(AP5&lt;=基礎生活費!$D$10,基礎生活費!$E$10,IF(AP5&lt;=基礎生活費!$D$11,基礎生活費!$E$11,IF(AP5&lt;=基礎生活費!$D$12,基礎生活費!$E$12,IF(AP5&lt;=基礎生活費!$D$13,基礎生活費!$E$13,IF(AP5&gt;基礎生活費!$D$13,"",基礎生活費!$E$13)))))))))</f>
        <v>290</v>
      </c>
      <c r="AQ38" s="312">
        <f>IF(AQ5="","",IF(基礎生活費!$D$8="","",IF(AQ5&lt;=基礎生活費!$D$8,基礎生活費!$E$8,IF(AQ5&lt;=基礎生活費!$D$9,基礎生活費!$E$9,IF(AQ5&lt;=基礎生活費!$D$10,基礎生活費!$E$10,IF(AQ5&lt;=基礎生活費!$D$11,基礎生活費!$E$11,IF(AQ5&lt;=基礎生活費!$D$12,基礎生活費!$E$12,IF(AQ5&lt;=基礎生活費!$D$13,基礎生活費!$E$13,IF(AQ5&gt;基礎生活費!$D$13,"",基礎生活費!$E$13)))))))))</f>
        <v>290</v>
      </c>
      <c r="AR38" s="312">
        <f>IF(AR5="","",IF(基礎生活費!$D$8="","",IF(AR5&lt;=基礎生活費!$D$8,基礎生活費!$E$8,IF(AR5&lt;=基礎生活費!$D$9,基礎生活費!$E$9,IF(AR5&lt;=基礎生活費!$D$10,基礎生活費!$E$10,IF(AR5&lt;=基礎生活費!$D$11,基礎生活費!$E$11,IF(AR5&lt;=基礎生活費!$D$12,基礎生活費!$E$12,IF(AR5&lt;=基礎生活費!$D$13,基礎生活費!$E$13,IF(AR5&gt;基礎生活費!$D$13,"",基礎生活費!$E$13)))))))))</f>
        <v>290</v>
      </c>
      <c r="AS38" s="312">
        <f>IF(AS5="","",IF(基礎生活費!$D$8="","",IF(AS5&lt;=基礎生活費!$D$8,基礎生活費!$E$8,IF(AS5&lt;=基礎生活費!$D$9,基礎生活費!$E$9,IF(AS5&lt;=基礎生活費!$D$10,基礎生活費!$E$10,IF(AS5&lt;=基礎生活費!$D$11,基礎生活費!$E$11,IF(AS5&lt;=基礎生活費!$D$12,基礎生活費!$E$12,IF(AS5&lt;=基礎生活費!$D$13,基礎生活費!$E$13,IF(AS5&gt;基礎生活費!$D$13,"",基礎生活費!$E$13)))))))))</f>
        <v>290</v>
      </c>
      <c r="AT38" s="312">
        <f>IF(AT5="","",IF(基礎生活費!$D$8="","",IF(AT5&lt;=基礎生活費!$D$8,基礎生活費!$E$8,IF(AT5&lt;=基礎生活費!$D$9,基礎生活費!$E$9,IF(AT5&lt;=基礎生活費!$D$10,基礎生活費!$E$10,IF(AT5&lt;=基礎生活費!$D$11,基礎生活費!$E$11,IF(AT5&lt;=基礎生活費!$D$12,基礎生活費!$E$12,IF(AT5&lt;=基礎生活費!$D$13,基礎生活費!$E$13,IF(AT5&gt;基礎生活費!$D$13,"",基礎生活費!$E$13)))))))))</f>
        <v>290</v>
      </c>
      <c r="AU38" s="312">
        <f>IF(AU5="","",IF(基礎生活費!$D$8="","",IF(AU5&lt;=基礎生活費!$D$8,基礎生活費!$E$8,IF(AU5&lt;=基礎生活費!$D$9,基礎生活費!$E$9,IF(AU5&lt;=基礎生活費!$D$10,基礎生活費!$E$10,IF(AU5&lt;=基礎生活費!$D$11,基礎生活費!$E$11,IF(AU5&lt;=基礎生活費!$D$12,基礎生活費!$E$12,IF(AU5&lt;=基礎生活費!$D$13,基礎生活費!$E$13,IF(AU5&gt;基礎生活費!$D$13,"",基礎生活費!$E$13)))))))))</f>
        <v>290</v>
      </c>
      <c r="AV38" s="312">
        <f>IF(AV5="","",IF(基礎生活費!$D$8="","",IF(AV5&lt;=基礎生活費!$D$8,基礎生活費!$E$8,IF(AV5&lt;=基礎生活費!$D$9,基礎生活費!$E$9,IF(AV5&lt;=基礎生活費!$D$10,基礎生活費!$E$10,IF(AV5&lt;=基礎生活費!$D$11,基礎生活費!$E$11,IF(AV5&lt;=基礎生活費!$D$12,基礎生活費!$E$12,IF(AV5&lt;=基礎生活費!$D$13,基礎生活費!$E$13,IF(AV5&gt;基礎生活費!$D$13,"",基礎生活費!$E$13)))))))))</f>
        <v>290</v>
      </c>
      <c r="AW38" s="312">
        <f>IF(AW5="","",IF(基礎生活費!$D$8="","",IF(AW5&lt;=基礎生活費!$D$8,基礎生活費!$E$8,IF(AW5&lt;=基礎生活費!$D$9,基礎生活費!$E$9,IF(AW5&lt;=基礎生活費!$D$10,基礎生活費!$E$10,IF(AW5&lt;=基礎生活費!$D$11,基礎生活費!$E$11,IF(AW5&lt;=基礎生活費!$D$12,基礎生活費!$E$12,IF(AW5&lt;=基礎生活費!$D$13,基礎生活費!$E$13,IF(AW5&gt;基礎生活費!$D$13,"",基礎生活費!$E$13)))))))))</f>
        <v>290</v>
      </c>
      <c r="AX38" s="312">
        <f>IF(AX5="","",IF(基礎生活費!$D$8="","",IF(AX5&lt;=基礎生活費!$D$8,基礎生活費!$E$8,IF(AX5&lt;=基礎生活費!$D$9,基礎生活費!$E$9,IF(AX5&lt;=基礎生活費!$D$10,基礎生活費!$E$10,IF(AX5&lt;=基礎生活費!$D$11,基礎生活費!$E$11,IF(AX5&lt;=基礎生活費!$D$12,基礎生活費!$E$12,IF(AX5&lt;=基礎生活費!$D$13,基礎生活費!$E$13,IF(AX5&gt;基礎生活費!$D$13,"",基礎生活費!$E$13)))))))))</f>
        <v>290</v>
      </c>
      <c r="AY38" s="312">
        <f>IF(AY5="","",IF(基礎生活費!$D$8="","",IF(AY5&lt;=基礎生活費!$D$8,基礎生活費!$E$8,IF(AY5&lt;=基礎生活費!$D$9,基礎生活費!$E$9,IF(AY5&lt;=基礎生活費!$D$10,基礎生活費!$E$10,IF(AY5&lt;=基礎生活費!$D$11,基礎生活費!$E$11,IF(AY5&lt;=基礎生活費!$D$12,基礎生活費!$E$12,IF(AY5&lt;=基礎生活費!$D$13,基礎生活費!$E$13,IF(AY5&gt;基礎生活費!$D$13,"",基礎生活費!$E$13)))))))))</f>
        <v>250</v>
      </c>
      <c r="AZ38" s="312">
        <f>IF(AZ5="","",IF(基礎生活費!$D$8="","",IF(AZ5&lt;=基礎生活費!$D$8,基礎生活費!$E$8,IF(AZ5&lt;=基礎生活費!$D$9,基礎生活費!$E$9,IF(AZ5&lt;=基礎生活費!$D$10,基礎生活費!$E$10,IF(AZ5&lt;=基礎生活費!$D$11,基礎生活費!$E$11,IF(AZ5&lt;=基礎生活費!$D$12,基礎生活費!$E$12,IF(AZ5&lt;=基礎生活費!$D$13,基礎生活費!$E$13,IF(AZ5&gt;基礎生活費!$D$13,"",基礎生活費!$E$13)))))))))</f>
        <v>250</v>
      </c>
      <c r="BA38" s="312">
        <f>IF(BA5="","",IF(基礎生活費!$D$8="","",IF(BA5&lt;=基礎生活費!$D$8,基礎生活費!$E$8,IF(BA5&lt;=基礎生活費!$D$9,基礎生活費!$E$9,IF(BA5&lt;=基礎生活費!$D$10,基礎生活費!$E$10,IF(BA5&lt;=基礎生活費!$D$11,基礎生活費!$E$11,IF(BA5&lt;=基礎生活費!$D$12,基礎生活費!$E$12,IF(BA5&lt;=基礎生活費!$D$13,基礎生活費!$E$13,IF(BA5&gt;基礎生活費!$D$13,"",基礎生活費!$E$13)))))))))</f>
        <v>250</v>
      </c>
      <c r="BB38" s="312">
        <f>IF(BB5="","",IF(基礎生活費!$D$8="","",IF(BB5&lt;=基礎生活費!$D$8,基礎生活費!$E$8,IF(BB5&lt;=基礎生活費!$D$9,基礎生活費!$E$9,IF(BB5&lt;=基礎生活費!$D$10,基礎生活費!$E$10,IF(BB5&lt;=基礎生活費!$D$11,基礎生活費!$E$11,IF(BB5&lt;=基礎生活費!$D$12,基礎生活費!$E$12,IF(BB5&lt;=基礎生活費!$D$13,基礎生活費!$E$13,IF(BB5&gt;基礎生活費!$D$13,"",基礎生活費!$E$13)))))))))</f>
        <v>250</v>
      </c>
      <c r="BC38" s="312">
        <f>IF(BC5="","",IF(基礎生活費!$D$8="","",IF(BC5&lt;=基礎生活費!$D$8,基礎生活費!$E$8,IF(BC5&lt;=基礎生活費!$D$9,基礎生活費!$E$9,IF(BC5&lt;=基礎生活費!$D$10,基礎生活費!$E$10,IF(BC5&lt;=基礎生活費!$D$11,基礎生活費!$E$11,IF(BC5&lt;=基礎生活費!$D$12,基礎生活費!$E$12,IF(BC5&lt;=基礎生活費!$D$13,基礎生活費!$E$13,IF(BC5&gt;基礎生活費!$D$13,"",基礎生活費!$E$13)))))))))</f>
        <v>250</v>
      </c>
      <c r="BD38" s="312">
        <f>IF(BD5="","",IF(基礎生活費!$D$8="","",IF(BD5&lt;=基礎生活費!$D$8,基礎生活費!$E$8,IF(BD5&lt;=基礎生活費!$D$9,基礎生活費!$E$9,IF(BD5&lt;=基礎生活費!$D$10,基礎生活費!$E$10,IF(BD5&lt;=基礎生活費!$D$11,基礎生活費!$E$11,IF(BD5&lt;=基礎生活費!$D$12,基礎生活費!$E$12,IF(BD5&lt;=基礎生活費!$D$13,基礎生活費!$E$13,IF(BD5&gt;基礎生活費!$D$13,"",基礎生活費!$E$13)))))))))</f>
        <v>250</v>
      </c>
      <c r="BE38" s="312">
        <f>IF(BE5="","",IF(基礎生活費!$D$8="","",IF(BE5&lt;=基礎生活費!$D$8,基礎生活費!$E$8,IF(BE5&lt;=基礎生活費!$D$9,基礎生活費!$E$9,IF(BE5&lt;=基礎生活費!$D$10,基礎生活費!$E$10,IF(BE5&lt;=基礎生活費!$D$11,基礎生活費!$E$11,IF(BE5&lt;=基礎生活費!$D$12,基礎生活費!$E$12,IF(BE5&lt;=基礎生活費!$D$13,基礎生活費!$E$13,IF(BE5&gt;基礎生活費!$D$13,"",基礎生活費!$E$13)))))))))</f>
        <v>250</v>
      </c>
      <c r="BF38" s="312">
        <f>IF(BF5="","",IF(基礎生活費!$D$8="","",IF(BF5&lt;=基礎生活費!$D$8,基礎生活費!$E$8,IF(BF5&lt;=基礎生活費!$D$9,基礎生活費!$E$9,IF(BF5&lt;=基礎生活費!$D$10,基礎生活費!$E$10,IF(BF5&lt;=基礎生活費!$D$11,基礎生活費!$E$11,IF(BF5&lt;=基礎生活費!$D$12,基礎生活費!$E$12,IF(BF5&lt;=基礎生活費!$D$13,基礎生活費!$E$13,IF(BF5&gt;基礎生活費!$D$13,"",基礎生活費!$E$13)))))))))</f>
        <v>250</v>
      </c>
      <c r="BG38" s="312">
        <f>IF(BG5="","",IF(基礎生活費!$D$8="","",IF(BG5&lt;=基礎生活費!$D$8,基礎生活費!$E$8,IF(BG5&lt;=基礎生活費!$D$9,基礎生活費!$E$9,IF(BG5&lt;=基礎生活費!$D$10,基礎生活費!$E$10,IF(BG5&lt;=基礎生活費!$D$11,基礎生活費!$E$11,IF(BG5&lt;=基礎生活費!$D$12,基礎生活費!$E$12,IF(BG5&lt;=基礎生活費!$D$13,基礎生活費!$E$13,IF(BG5&gt;基礎生活費!$D$13,"",基礎生活費!$E$13)))))))))</f>
        <v>250</v>
      </c>
      <c r="BH38" s="312">
        <f>IF(BH5="","",IF(基礎生活費!$D$8="","",IF(BH5&lt;=基礎生活費!$D$8,基礎生活費!$E$8,IF(BH5&lt;=基礎生活費!$D$9,基礎生活費!$E$9,IF(BH5&lt;=基礎生活費!$D$10,基礎生活費!$E$10,IF(BH5&lt;=基礎生活費!$D$11,基礎生活費!$E$11,IF(BH5&lt;=基礎生活費!$D$12,基礎生活費!$E$12,IF(BH5&lt;=基礎生活費!$D$13,基礎生活費!$E$13,IF(BH5&gt;基礎生活費!$D$13,"",基礎生活費!$E$13)))))))))</f>
        <v>250</v>
      </c>
      <c r="BI38" s="312">
        <f>IF(BI5="","",IF(基礎生活費!$D$8="","",IF(BI5&lt;=基礎生活費!$D$8,基礎生活費!$E$8,IF(BI5&lt;=基礎生活費!$D$9,基礎生活費!$E$9,IF(BI5&lt;=基礎生活費!$D$10,基礎生活費!$E$10,IF(BI5&lt;=基礎生活費!$D$11,基礎生活費!$E$11,IF(BI5&lt;=基礎生活費!$D$12,基礎生活費!$E$12,IF(BI5&lt;=基礎生活費!$D$13,基礎生活費!$E$13,IF(BI5&gt;基礎生活費!$D$13,"",基礎生活費!$E$13)))))))))</f>
        <v>250</v>
      </c>
      <c r="BJ38" s="312">
        <f>IF(BJ5="","",IF(基礎生活費!$D$8="","",IF(BJ5&lt;=基礎生活費!$D$8,基礎生活費!$E$8,IF(BJ5&lt;=基礎生活費!$D$9,基礎生活費!$E$9,IF(BJ5&lt;=基礎生活費!$D$10,基礎生活費!$E$10,IF(BJ5&lt;=基礎生活費!$D$11,基礎生活費!$E$11,IF(BJ5&lt;=基礎生活費!$D$12,基礎生活費!$E$12,IF(BJ5&lt;=基礎生活費!$D$13,基礎生活費!$E$13,IF(BJ5&gt;基礎生活費!$D$13,"",基礎生活費!$E$13)))))))))</f>
        <v>250</v>
      </c>
      <c r="BK38" s="312">
        <f>IF(BK5="","",IF(基礎生活費!$D$8="","",IF(BK5&lt;=基礎生活費!$D$8,基礎生活費!$E$8,IF(BK5&lt;=基礎生活費!$D$9,基礎生活費!$E$9,IF(BK5&lt;=基礎生活費!$D$10,基礎生活費!$E$10,IF(BK5&lt;=基礎生活費!$D$11,基礎生活費!$E$11,IF(BK5&lt;=基礎生活費!$D$12,基礎生活費!$E$12,IF(BK5&lt;=基礎生活費!$D$13,基礎生活費!$E$13,IF(BK5&gt;基礎生活費!$D$13,"",基礎生活費!$E$13)))))))))</f>
        <v>250</v>
      </c>
      <c r="BL38" s="312">
        <f>IF(BL5="","",IF(基礎生活費!$D$8="","",IF(BL5&lt;=基礎生活費!$D$8,基礎生活費!$E$8,IF(BL5&lt;=基礎生活費!$D$9,基礎生活費!$E$9,IF(BL5&lt;=基礎生活費!$D$10,基礎生活費!$E$10,IF(BL5&lt;=基礎生活費!$D$11,基礎生活費!$E$11,IF(BL5&lt;=基礎生活費!$D$12,基礎生活費!$E$12,IF(BL5&lt;=基礎生活費!$D$13,基礎生活費!$E$13,IF(BL5&gt;基礎生活費!$D$13,"",基礎生活費!$E$13)))))))))</f>
        <v>250</v>
      </c>
      <c r="BM38" s="312">
        <f>IF(BM5="","",IF(基礎生活費!$D$8="","",IF(BM5&lt;=基礎生活費!$D$8,基礎生活費!$E$8,IF(BM5&lt;=基礎生活費!$D$9,基礎生活費!$E$9,IF(BM5&lt;=基礎生活費!$D$10,基礎生活費!$E$10,IF(BM5&lt;=基礎生活費!$D$11,基礎生活費!$E$11,IF(BM5&lt;=基礎生活費!$D$12,基礎生活費!$E$12,IF(BM5&lt;=基礎生活費!$D$13,基礎生活費!$E$13,IF(BM5&gt;基礎生活費!$D$13,"",基礎生活費!$E$13)))))))))</f>
        <v>250</v>
      </c>
      <c r="BN38" s="312">
        <f>IF(BN5="","",IF(基礎生活費!$D$8="","",IF(BN5&lt;=基礎生活費!$D$8,基礎生活費!$E$8,IF(BN5&lt;=基礎生活費!$D$9,基礎生活費!$E$9,IF(BN5&lt;=基礎生活費!$D$10,基礎生活費!$E$10,IF(BN5&lt;=基礎生活費!$D$11,基礎生活費!$E$11,IF(BN5&lt;=基礎生活費!$D$12,基礎生活費!$E$12,IF(BN5&lt;=基礎生活費!$D$13,基礎生活費!$E$13,IF(BN5&gt;基礎生活費!$D$13,"",基礎生活費!$E$13)))))))))</f>
        <v>250</v>
      </c>
      <c r="BO38" s="312">
        <f>IF(BO5="","",IF(基礎生活費!$D$8="","",IF(BO5&lt;=基礎生活費!$D$8,基礎生活費!$E$8,IF(BO5&lt;=基礎生活費!$D$9,基礎生活費!$E$9,IF(BO5&lt;=基礎生活費!$D$10,基礎生活費!$E$10,IF(BO5&lt;=基礎生活費!$D$11,基礎生活費!$E$11,IF(BO5&lt;=基礎生活費!$D$12,基礎生活費!$E$12,IF(BO5&lt;=基礎生活費!$D$13,基礎生活費!$E$13,IF(BO5&gt;基礎生活費!$D$13,"",基礎生活費!$E$13)))))))))</f>
        <v>250</v>
      </c>
      <c r="BP38" s="312">
        <f>IF(BP5="","",IF(基礎生活費!$D$8="","",IF(BP5&lt;=基礎生活費!$D$8,基礎生活費!$E$8,IF(BP5&lt;=基礎生活費!$D$9,基礎生活費!$E$9,IF(BP5&lt;=基礎生活費!$D$10,基礎生活費!$E$10,IF(BP5&lt;=基礎生活費!$D$11,基礎生活費!$E$11,IF(BP5&lt;=基礎生活費!$D$12,基礎生活費!$E$12,IF(BP5&lt;=基礎生活費!$D$13,基礎生活費!$E$13,IF(BP5&gt;基礎生活費!$D$13,"",基礎生活費!$E$13)))))))))</f>
        <v>250</v>
      </c>
      <c r="BQ38" s="312">
        <f>IF(BQ5="","",IF(基礎生活費!$D$8="","",IF(BQ5&lt;=基礎生活費!$D$8,基礎生活費!$E$8,IF(BQ5&lt;=基礎生活費!$D$9,基礎生活費!$E$9,IF(BQ5&lt;=基礎生活費!$D$10,基礎生活費!$E$10,IF(BQ5&lt;=基礎生活費!$D$11,基礎生活費!$E$11,IF(BQ5&lt;=基礎生活費!$D$12,基礎生活費!$E$12,IF(BQ5&lt;=基礎生活費!$D$13,基礎生活費!$E$13,IF(BQ5&gt;基礎生活費!$D$13,"",基礎生活費!$E$13)))))))))</f>
        <v>250</v>
      </c>
      <c r="BR38" s="312">
        <f>IF(BR5="","",IF(基礎生活費!$D$8="","",IF(BR5&lt;=基礎生活費!$D$8,基礎生活費!$E$8,IF(BR5&lt;=基礎生活費!$D$9,基礎生活費!$E$9,IF(BR5&lt;=基礎生活費!$D$10,基礎生活費!$E$10,IF(BR5&lt;=基礎生活費!$D$11,基礎生活費!$E$11,IF(BR5&lt;=基礎生活費!$D$12,基礎生活費!$E$12,IF(BR5&lt;=基礎生活費!$D$13,基礎生活費!$E$13,IF(BR5&gt;基礎生活費!$D$13,"",基礎生活費!$E$13)))))))))</f>
        <v>250</v>
      </c>
      <c r="BS38" s="312">
        <f>IF(BS5="","",IF(基礎生活費!$D$8="","",IF(BS5&lt;=基礎生活費!$D$8,基礎生活費!$E$8,IF(BS5&lt;=基礎生活費!$D$9,基礎生活費!$E$9,IF(BS5&lt;=基礎生活費!$D$10,基礎生活費!$E$10,IF(BS5&lt;=基礎生活費!$D$11,基礎生活費!$E$11,IF(BS5&lt;=基礎生活費!$D$12,基礎生活費!$E$12,IF(BS5&lt;=基礎生活費!$D$13,基礎生活費!$E$13,IF(BS5&gt;基礎生活費!$D$13,"",基礎生活費!$E$13)))))))))</f>
        <v>250</v>
      </c>
      <c r="BT38" s="312">
        <f>IF(BT5="","",IF(基礎生活費!$D$8="","",IF(BT5&lt;=基礎生活費!$D$8,基礎生活費!$E$8,IF(BT5&lt;=基礎生活費!$D$9,基礎生活費!$E$9,IF(BT5&lt;=基礎生活費!$D$10,基礎生活費!$E$10,IF(BT5&lt;=基礎生活費!$D$11,基礎生活費!$E$11,IF(BT5&lt;=基礎生活費!$D$12,基礎生活費!$E$12,IF(BT5&lt;=基礎生活費!$D$13,基礎生活費!$E$13,IF(BT5&gt;基礎生活費!$D$13,"",基礎生活費!$E$13)))))))))</f>
        <v>250</v>
      </c>
      <c r="BU38" s="312">
        <f>IF(BU5="","",IF(基礎生活費!$D$8="","",IF(BU5&lt;=基礎生活費!$D$8,基礎生活費!$E$8,IF(BU5&lt;=基礎生活費!$D$9,基礎生活費!$E$9,IF(BU5&lt;=基礎生活費!$D$10,基礎生活費!$E$10,IF(BU5&lt;=基礎生活費!$D$11,基礎生活費!$E$11,IF(BU5&lt;=基礎生活費!$D$12,基礎生活費!$E$12,IF(BU5&lt;=基礎生活費!$D$13,基礎生活費!$E$13,IF(BU5&gt;基礎生活費!$D$13,"",基礎生活費!$E$13)))))))))</f>
        <v>250</v>
      </c>
      <c r="BV38" s="312">
        <f>IF(BV5="","",IF(基礎生活費!$D$8="","",IF(BV5&lt;=基礎生活費!$D$8,基礎生活費!$E$8,IF(BV5&lt;=基礎生活費!$D$9,基礎生活費!$E$9,IF(BV5&lt;=基礎生活費!$D$10,基礎生活費!$E$10,IF(BV5&lt;=基礎生活費!$D$11,基礎生活費!$E$11,IF(BV5&lt;=基礎生活費!$D$12,基礎生活費!$E$12,IF(BV5&lt;=基礎生活費!$D$13,基礎生活費!$E$13,IF(BV5&gt;基礎生活費!$D$13,"",基礎生活費!$E$13)))))))))</f>
        <v>250</v>
      </c>
      <c r="BW38" s="312">
        <f>IF(BW5="","",IF(基礎生活費!$D$8="","",IF(BW5&lt;=基礎生活費!$D$8,基礎生活費!$E$8,IF(BW5&lt;=基礎生活費!$D$9,基礎生活費!$E$9,IF(BW5&lt;=基礎生活費!$D$10,基礎生活費!$E$10,IF(BW5&lt;=基礎生活費!$D$11,基礎生活費!$E$11,IF(BW5&lt;=基礎生活費!$D$12,基礎生活費!$E$12,IF(BW5&lt;=基礎生活費!$D$13,基礎生活費!$E$13,IF(BW5&gt;基礎生活費!$D$13,"",基礎生活費!$E$13)))))))))</f>
        <v>250</v>
      </c>
      <c r="BX38" s="312" t="str">
        <f>IF(BX5="","",IF(基礎生活費!$D$8="","",IF(BX5&lt;=基礎生活費!$D$8,基礎生活費!$E$8,IF(BX5&lt;=基礎生活費!$D$9,基礎生活費!$E$9,IF(BX5&lt;=基礎生活費!$D$10,基礎生活費!$E$10,IF(BX5&lt;=基礎生活費!$D$11,基礎生活費!$E$11,IF(BX5&lt;=基礎生活費!$D$12,基礎生活費!$E$12,IF(BX5&lt;=基礎生活費!$D$13,基礎生活費!$E$13,IF(BX5&gt;基礎生活費!$D$13,"",基礎生活費!$E$13)))))))))</f>
        <v/>
      </c>
      <c r="BY38" s="312" t="str">
        <f>IF(BY5="","",IF(基礎生活費!$D$8="","",IF(BY5&lt;=基礎生活費!$D$8,基礎生活費!$E$8,IF(BY5&lt;=基礎生活費!$D$9,基礎生活費!$E$9,IF(BY5&lt;=基礎生活費!$D$10,基礎生活費!$E$10,IF(BY5&lt;=基礎生活費!$D$11,基礎生活費!$E$11,IF(BY5&lt;=基礎生活費!$D$12,基礎生活費!$E$12,IF(BY5&lt;=基礎生活費!$D$13,基礎生活費!$E$13,IF(BY5&gt;基礎生活費!$D$13,"",基礎生活費!$E$13)))))))))</f>
        <v/>
      </c>
      <c r="BZ38" s="312" t="str">
        <f>IF(BZ5="","",IF(基礎生活費!$D$8="","",IF(BZ5&lt;=基礎生活費!$D$8,基礎生活費!$E$8,IF(BZ5&lt;=基礎生活費!$D$9,基礎生活費!$E$9,IF(BZ5&lt;=基礎生活費!$D$10,基礎生活費!$E$10,IF(BZ5&lt;=基礎生活費!$D$11,基礎生活費!$E$11,IF(BZ5&lt;=基礎生活費!$D$12,基礎生活費!$E$12,IF(BZ5&lt;=基礎生活費!$D$13,基礎生活費!$E$13,IF(BZ5&gt;基礎生活費!$D$13,"",基礎生活費!$E$13)))))))))</f>
        <v/>
      </c>
      <c r="CA38" s="312" t="str">
        <f>IF(CA5="","",IF(基礎生活費!$D$8="","",IF(CA5&lt;=基礎生活費!$D$8,基礎生活費!$E$8,IF(CA5&lt;=基礎生活費!$D$9,基礎生活費!$E$9,IF(CA5&lt;=基礎生活費!$D$10,基礎生活費!$E$10,IF(CA5&lt;=基礎生活費!$D$11,基礎生活費!$E$11,IF(CA5&lt;=基礎生活費!$D$12,基礎生活費!$E$12,IF(CA5&lt;=基礎生活費!$D$13,基礎生活費!$E$13,IF(CA5&gt;基礎生活費!$D$13,"",基礎生活費!$E$13)))))))))</f>
        <v/>
      </c>
      <c r="CB38" s="312" t="str">
        <f>IF(CB5="","",IF(基礎生活費!$D$8="","",IF(CB5&lt;=基礎生活費!$D$8,基礎生活費!$E$8,IF(CB5&lt;=基礎生活費!$D$9,基礎生活費!$E$9,IF(CB5&lt;=基礎生活費!$D$10,基礎生活費!$E$10,IF(CB5&lt;=基礎生活費!$D$11,基礎生活費!$E$11,IF(CB5&lt;=基礎生活費!$D$12,基礎生活費!$E$12,IF(CB5&lt;=基礎生活費!$D$13,基礎生活費!$E$13,IF(CB5&gt;基礎生活費!$D$13,"",基礎生活費!$E$13)))))))))</f>
        <v/>
      </c>
      <c r="CC38" s="312" t="str">
        <f>IF(CC5="","",IF(基礎生活費!$D$8="","",IF(CC5&lt;=基礎生活費!$D$8,基礎生活費!$E$8,IF(CC5&lt;=基礎生活費!$D$9,基礎生活費!$E$9,IF(CC5&lt;=基礎生活費!$D$10,基礎生活費!$E$10,IF(CC5&lt;=基礎生活費!$D$11,基礎生活費!$E$11,IF(CC5&lt;=基礎生活費!$D$12,基礎生活費!$E$12,IF(CC5&lt;=基礎生活費!$D$13,基礎生活費!$E$13,IF(CC5&gt;基礎生活費!$D$13,"",基礎生活費!$E$13)))))))))</f>
        <v/>
      </c>
      <c r="CD38" s="312" t="str">
        <f>IF(CD5="","",IF(基礎生活費!$D$8="","",IF(CD5&lt;=基礎生活費!$D$8,基礎生活費!$E$8,IF(CD5&lt;=基礎生活費!$D$9,基礎生活費!$E$9,IF(CD5&lt;=基礎生活費!$D$10,基礎生活費!$E$10,IF(CD5&lt;=基礎生活費!$D$11,基礎生活費!$E$11,IF(CD5&lt;=基礎生活費!$D$12,基礎生活費!$E$12,IF(CD5&lt;=基礎生活費!$D$13,基礎生活費!$E$13,IF(CD5&gt;基礎生活費!$D$13,"",基礎生活費!$E$13)))))))))</f>
        <v/>
      </c>
      <c r="CE38" s="312" t="str">
        <f>IF(CE5="","",IF(基礎生活費!$D$8="","",IF(CE5&lt;=基礎生活費!$D$8,基礎生活費!$E$8,IF(CE5&lt;=基礎生活費!$D$9,基礎生活費!$E$9,IF(CE5&lt;=基礎生活費!$D$10,基礎生活費!$E$10,IF(CE5&lt;=基礎生活費!$D$11,基礎生活費!$E$11,IF(CE5&lt;=基礎生活費!$D$12,基礎生活費!$E$12,IF(CE5&lt;=基礎生活費!$D$13,基礎生活費!$E$13,IF(CE5&gt;基礎生活費!$D$13,"",基礎生活費!$E$13)))))))))</f>
        <v/>
      </c>
      <c r="CF38" s="312" t="str">
        <f>IF(CF5="","",IF(基礎生活費!$D$8="","",IF(CF5&lt;=基礎生活費!$D$8,基礎生活費!$E$8,IF(CF5&lt;=基礎生活費!$D$9,基礎生活費!$E$9,IF(CF5&lt;=基礎生活費!$D$10,基礎生活費!$E$10,IF(CF5&lt;=基礎生活費!$D$11,基礎生活費!$E$11,IF(CF5&lt;=基礎生活費!$D$12,基礎生活費!$E$12,IF(CF5&lt;=基礎生活費!$D$13,基礎生活費!$E$13,IF(CF5&gt;基礎生活費!$D$13,"",基礎生活費!$E$13)))))))))</f>
        <v/>
      </c>
      <c r="CG38" s="312" t="str">
        <f>IF(CG5="","",IF(基礎生活費!$D$8="","",IF(CG5&lt;=基礎生活費!$D$8,基礎生活費!$E$8,IF(CG5&lt;=基礎生活費!$D$9,基礎生活費!$E$9,IF(CG5&lt;=基礎生活費!$D$10,基礎生活費!$E$10,IF(CG5&lt;=基礎生活費!$D$11,基礎生活費!$E$11,IF(CG5&lt;=基礎生活費!$D$12,基礎生活費!$E$12,IF(CG5&lt;=基礎生活費!$D$13,基礎生活費!$E$13,IF(CG5&gt;基礎生活費!$D$13,"",基礎生活費!$E$13)))))))))</f>
        <v/>
      </c>
      <c r="CH38" s="312" t="str">
        <f>IF(CH5="","",IF(基礎生活費!$D$8="","",IF(CH5&lt;=基礎生活費!$D$8,基礎生活費!$E$8,IF(CH5&lt;=基礎生活費!$D$9,基礎生活費!$E$9,IF(CH5&lt;=基礎生活費!$D$10,基礎生活費!$E$10,IF(CH5&lt;=基礎生活費!$D$11,基礎生活費!$E$11,IF(CH5&lt;=基礎生活費!$D$12,基礎生活費!$E$12,IF(CH5&lt;=基礎生活費!$D$13,基礎生活費!$E$13,IF(CH5&gt;基礎生活費!$D$13,"",基礎生活費!$E$13)))))))))</f>
        <v/>
      </c>
      <c r="CI38" s="312" t="str">
        <f>IF(CI5="","",IF(基礎生活費!$D$8="","",IF(CI5&lt;=基礎生活費!$D$8,基礎生活費!$E$8,IF(CI5&lt;=基礎生活費!$D$9,基礎生活費!$E$9,IF(CI5&lt;=基礎生活費!$D$10,基礎生活費!$E$10,IF(CI5&lt;=基礎生活費!$D$11,基礎生活費!$E$11,IF(CI5&lt;=基礎生活費!$D$12,基礎生活費!$E$12,IF(CI5&lt;=基礎生活費!$D$13,基礎生活費!$E$13,IF(CI5&gt;基礎生活費!$D$13,"",基礎生活費!$E$13)))))))))</f>
        <v/>
      </c>
      <c r="CJ38" s="312" t="str">
        <f>IF(CJ5="","",IF(基礎生活費!$D$8="","",IF(CJ5&lt;=基礎生活費!$D$8,基礎生活費!$E$8,IF(CJ5&lt;=基礎生活費!$D$9,基礎生活費!$E$9,IF(CJ5&lt;=基礎生活費!$D$10,基礎生活費!$E$10,IF(CJ5&lt;=基礎生活費!$D$11,基礎生活費!$E$11,IF(CJ5&lt;=基礎生活費!$D$12,基礎生活費!$E$12,IF(CJ5&lt;=基礎生活費!$D$13,基礎生活費!$E$13,IF(CJ5&gt;基礎生活費!$D$13,"",基礎生活費!$E$13)))))))))</f>
        <v/>
      </c>
      <c r="CK38" s="312" t="str">
        <f>IF(CK5="","",IF(基礎生活費!$D$8="","",IF(CK5&lt;=基礎生活費!$D$8,基礎生活費!$E$8,IF(CK5&lt;=基礎生活費!$D$9,基礎生活費!$E$9,IF(CK5&lt;=基礎生活費!$D$10,基礎生活費!$E$10,IF(CK5&lt;=基礎生活費!$D$11,基礎生活費!$E$11,IF(CK5&lt;=基礎生活費!$D$12,基礎生活費!$E$12,IF(CK5&lt;=基礎生活費!$D$13,基礎生活費!$E$13,IF(CK5&gt;基礎生活費!$D$13,"",基礎生活費!$E$13)))))))))</f>
        <v/>
      </c>
      <c r="CL38" s="312" t="str">
        <f>IF(CL5="","",IF(基礎生活費!$D$8="","",IF(CL5&lt;=基礎生活費!$D$8,基礎生活費!$E$8,IF(CL5&lt;=基礎生活費!$D$9,基礎生活費!$E$9,IF(CL5&lt;=基礎生活費!$D$10,基礎生活費!$E$10,IF(CL5&lt;=基礎生活費!$D$11,基礎生活費!$E$11,IF(CL5&lt;=基礎生活費!$D$12,基礎生活費!$E$12,IF(CL5&lt;=基礎生活費!$D$13,基礎生活費!$E$13,IF(CL5&gt;基礎生活費!$D$13,"",基礎生活費!$E$13)))))))))</f>
        <v/>
      </c>
      <c r="CM38" s="312" t="str">
        <f>IF(CM5="","",IF(基礎生活費!$D$8="","",IF(CM5&lt;=基礎生活費!$D$8,基礎生活費!$E$8,IF(CM5&lt;=基礎生活費!$D$9,基礎生活費!$E$9,IF(CM5&lt;=基礎生活費!$D$10,基礎生活費!$E$10,IF(CM5&lt;=基礎生活費!$D$11,基礎生活費!$E$11,IF(CM5&lt;=基礎生活費!$D$12,基礎生活費!$E$12,IF(CM5&lt;=基礎生活費!$D$13,基礎生活費!$E$13,IF(CM5&gt;基礎生活費!$D$13,"",基礎生活費!$E$13)))))))))</f>
        <v/>
      </c>
      <c r="CN38" s="312" t="str">
        <f>IF(CN5="","",IF(基礎生活費!$D$8="","",IF(CN5&lt;=基礎生活費!$D$8,基礎生活費!$E$8,IF(CN5&lt;=基礎生活費!$D$9,基礎生活費!$E$9,IF(CN5&lt;=基礎生活費!$D$10,基礎生活費!$E$10,IF(CN5&lt;=基礎生活費!$D$11,基礎生活費!$E$11,IF(CN5&lt;=基礎生活費!$D$12,基礎生活費!$E$12,IF(CN5&lt;=基礎生活費!$D$13,基礎生活費!$E$13,IF(CN5&gt;基礎生活費!$D$13,"",基礎生活費!$E$13)))))))))</f>
        <v/>
      </c>
      <c r="CO38" s="312" t="str">
        <f>IF(CO5="","",IF(基礎生活費!$D$8="","",IF(CO5&lt;=基礎生活費!$D$8,基礎生活費!$E$8,IF(CO5&lt;=基礎生活費!$D$9,基礎生活費!$E$9,IF(CO5&lt;=基礎生活費!$D$10,基礎生活費!$E$10,IF(CO5&lt;=基礎生活費!$D$11,基礎生活費!$E$11,IF(CO5&lt;=基礎生活費!$D$12,基礎生活費!$E$12,IF(CO5&lt;=基礎生活費!$D$13,基礎生活費!$E$13,IF(CO5&gt;基礎生活費!$D$13,"",基礎生活費!$E$13)))))))))</f>
        <v/>
      </c>
      <c r="CP38" s="312" t="str">
        <f>IF(CP5="","",IF(基礎生活費!$D$8="","",IF(CP5&lt;=基礎生活費!$D$8,基礎生活費!$E$8,IF(CP5&lt;=基礎生活費!$D$9,基礎生活費!$E$9,IF(CP5&lt;=基礎生活費!$D$10,基礎生活費!$E$10,IF(CP5&lt;=基礎生活費!$D$11,基礎生活費!$E$11,IF(CP5&lt;=基礎生活費!$D$12,基礎生活費!$E$12,IF(CP5&lt;=基礎生活費!$D$13,基礎生活費!$E$13,IF(CP5&gt;基礎生活費!$D$13,"",基礎生活費!$E$13)))))))))</f>
        <v/>
      </c>
      <c r="CQ38" s="312" t="str">
        <f>IF(CQ5="","",IF(基礎生活費!$D$8="","",IF(CQ5&lt;=基礎生活費!$D$8,基礎生活費!$E$8,IF(CQ5&lt;=基礎生活費!$D$9,基礎生活費!$E$9,IF(CQ5&lt;=基礎生活費!$D$10,基礎生活費!$E$10,IF(CQ5&lt;=基礎生活費!$D$11,基礎生活費!$E$11,IF(CQ5&lt;=基礎生活費!$D$12,基礎生活費!$E$12,IF(CQ5&lt;=基礎生活費!$D$13,基礎生活費!$E$13,IF(CQ5&gt;基礎生活費!$D$13,"",基礎生活費!$E$13)))))))))</f>
        <v/>
      </c>
      <c r="CR38" s="312" t="str">
        <f>IF(CR5="","",IF(基礎生活費!$D$8="","",IF(CR5&lt;=基礎生活費!$D$8,基礎生活費!$E$8,IF(CR5&lt;=基礎生活費!$D$9,基礎生活費!$E$9,IF(CR5&lt;=基礎生活費!$D$10,基礎生活費!$E$10,IF(CR5&lt;=基礎生活費!$D$11,基礎生活費!$E$11,IF(CR5&lt;=基礎生活費!$D$12,基礎生活費!$E$12,IF(CR5&lt;=基礎生活費!$D$13,基礎生活費!$E$13,IF(CR5&gt;基礎生活費!$D$13,"",基礎生活費!$E$13)))))))))</f>
        <v/>
      </c>
      <c r="CS38" s="312" t="str">
        <f>IF(CS5="","",IF(基礎生活費!$D$8="","",IF(CS5&lt;=基礎生活費!$D$8,基礎生活費!$E$8,IF(CS5&lt;=基礎生活費!$D$9,基礎生活費!$E$9,IF(CS5&lt;=基礎生活費!$D$10,基礎生活費!$E$10,IF(CS5&lt;=基礎生活費!$D$11,基礎生活費!$E$11,IF(CS5&lt;=基礎生活費!$D$12,基礎生活費!$E$12,IF(CS5&lt;=基礎生活費!$D$13,基礎生活費!$E$13,IF(CS5&gt;基礎生活費!$D$13,"",基礎生活費!$E$13)))))))))</f>
        <v/>
      </c>
      <c r="CT38" s="312" t="str">
        <f>IF(CT5="","",IF(基礎生活費!$D$8="","",IF(CT5&lt;=基礎生活費!$D$8,基礎生活費!$E$8,IF(CT5&lt;=基礎生活費!$D$9,基礎生活費!$E$9,IF(CT5&lt;=基礎生活費!$D$10,基礎生活費!$E$10,IF(CT5&lt;=基礎生活費!$D$11,基礎生活費!$E$11,IF(CT5&lt;=基礎生活費!$D$12,基礎生活費!$E$12,IF(CT5&lt;=基礎生活費!$D$13,基礎生活費!$E$13,IF(CT5&gt;基礎生活費!$D$13,"",基礎生活費!$E$13)))))))))</f>
        <v/>
      </c>
      <c r="CU38" s="312" t="str">
        <f>IF(CU5="","",IF(基礎生活費!$D$8="","",IF(CU5&lt;=基礎生活費!$D$8,基礎生活費!$E$8,IF(CU5&lt;=基礎生活費!$D$9,基礎生活費!$E$9,IF(CU5&lt;=基礎生活費!$D$10,基礎生活費!$E$10,IF(CU5&lt;=基礎生活費!$D$11,基礎生活費!$E$11,IF(CU5&lt;=基礎生活費!$D$12,基礎生活費!$E$12,IF(CU5&lt;=基礎生活費!$D$13,基礎生活費!$E$13,IF(CU5&gt;基礎生活費!$D$13,"",基礎生活費!$E$13)))))))))</f>
        <v/>
      </c>
      <c r="CV38" s="312" t="str">
        <f>IF(CV5="","",IF(基礎生活費!$D$8="","",IF(CV5&lt;=基礎生活費!$D$8,基礎生活費!$E$8,IF(CV5&lt;=基礎生活費!$D$9,基礎生活費!$E$9,IF(CV5&lt;=基礎生活費!$D$10,基礎生活費!$E$10,IF(CV5&lt;=基礎生活費!$D$11,基礎生活費!$E$11,IF(CV5&lt;=基礎生活費!$D$12,基礎生活費!$E$12,IF(CV5&lt;=基礎生活費!$D$13,基礎生活費!$E$13,IF(CV5&gt;基礎生活費!$D$13,"",基礎生活費!$E$13)))))))))</f>
        <v/>
      </c>
      <c r="CW38" s="312" t="str">
        <f>IF(CW5="","",IF(基礎生活費!$D$8="","",IF(CW5&lt;=基礎生活費!$D$8,基礎生活費!$E$8,IF(CW5&lt;=基礎生活費!$D$9,基礎生活費!$E$9,IF(CW5&lt;=基礎生活費!$D$10,基礎生活費!$E$10,IF(CW5&lt;=基礎生活費!$D$11,基礎生活費!$E$11,IF(CW5&lt;=基礎生活費!$D$12,基礎生活費!$E$12,IF(CW5&lt;=基礎生活費!$D$13,基礎生活費!$E$13,IF(CW5&gt;基礎生活費!$D$13,"",基礎生活費!$E$13)))))))))</f>
        <v/>
      </c>
      <c r="CX38" s="312" t="str">
        <f>IF(CX5="","",IF(基礎生活費!$D$8="","",IF(CX5&lt;=基礎生活費!$D$8,基礎生活費!$E$8,IF(CX5&lt;=基礎生活費!$D$9,基礎生活費!$E$9,IF(CX5&lt;=基礎生活費!$D$10,基礎生活費!$E$10,IF(CX5&lt;=基礎生活費!$D$11,基礎生活費!$E$11,IF(CX5&lt;=基礎生活費!$D$12,基礎生活費!$E$12,IF(CX5&lt;=基礎生活費!$D$13,基礎生活費!$E$13,IF(CX5&gt;基礎生活費!$D$13,"",基礎生活費!$E$13)))))))))</f>
        <v/>
      </c>
      <c r="CY38" s="312" t="str">
        <f>IF(CY5="","",IF(基礎生活費!$D$8="","",IF(CY5&lt;=基礎生活費!$D$8,基礎生活費!$E$8,IF(CY5&lt;=基礎生活費!$D$9,基礎生活費!$E$9,IF(CY5&lt;=基礎生活費!$D$10,基礎生活費!$E$10,IF(CY5&lt;=基礎生活費!$D$11,基礎生活費!$E$11,IF(CY5&lt;=基礎生活費!$D$12,基礎生活費!$E$12,IF(CY5&lt;=基礎生活費!$D$13,基礎生活費!$E$13,IF(CY5&gt;基礎生活費!$D$13,"",基礎生活費!$E$13)))))))))</f>
        <v/>
      </c>
      <c r="CZ38" s="312" t="str">
        <f>IF(CZ5="","",IF(基礎生活費!$D$8="","",IF(CZ5&lt;=基礎生活費!$D$8,基礎生活費!$E$8,IF(CZ5&lt;=基礎生活費!$D$9,基礎生活費!$E$9,IF(CZ5&lt;=基礎生活費!$D$10,基礎生活費!$E$10,IF(CZ5&lt;=基礎生活費!$D$11,基礎生活費!$E$11,IF(CZ5&lt;=基礎生活費!$D$12,基礎生活費!$E$12,IF(CZ5&lt;=基礎生活費!$D$13,基礎生活費!$E$13,IF(CZ5&gt;基礎生活費!$D$13,"",基礎生活費!$E$13)))))))))</f>
        <v/>
      </c>
      <c r="DA38" s="312" t="str">
        <f>IF(DA5="","",IF(基礎生活費!$D$8="","",IF(DA5&lt;=基礎生活費!$D$8,基礎生活費!$E$8,IF(DA5&lt;=基礎生活費!$D$9,基礎生活費!$E$9,IF(DA5&lt;=基礎生活費!$D$10,基礎生活費!$E$10,IF(DA5&lt;=基礎生活費!$D$11,基礎生活費!$E$11,IF(DA5&lt;=基礎生活費!$D$12,基礎生活費!$E$12,IF(DA5&lt;=基礎生活費!$D$13,基礎生活費!$E$13,IF(DA5&gt;基礎生活費!$D$13,"",基礎生活費!$E$13)))))))))</f>
        <v/>
      </c>
      <c r="DB38" s="312" t="str">
        <f>IF(DB5="","",IF(基礎生活費!$D$8="","",IF(DB5&lt;=基礎生活費!$D$8,基礎生活費!$E$8,IF(DB5&lt;=基礎生活費!$D$9,基礎生活費!$E$9,IF(DB5&lt;=基礎生活費!$D$10,基礎生活費!$E$10,IF(DB5&lt;=基礎生活費!$D$11,基礎生活費!$E$11,IF(DB5&lt;=基礎生活費!$D$12,基礎生活費!$E$12,IF(DB5&lt;=基礎生活費!$D$13,基礎生活費!$E$13,IF(DB5&gt;基礎生活費!$D$13,"",基礎生活費!$E$13)))))))))</f>
        <v/>
      </c>
      <c r="DC38" s="312" t="str">
        <f>IF(DC5="","",IF(基礎生活費!$D$8="","",IF(DC5&lt;=基礎生活費!$D$8,基礎生活費!$E$8,IF(DC5&lt;=基礎生活費!$D$9,基礎生活費!$E$9,IF(DC5&lt;=基礎生活費!$D$10,基礎生活費!$E$10,IF(DC5&lt;=基礎生活費!$D$11,基礎生活費!$E$11,IF(DC5&lt;=基礎生活費!$D$12,基礎生活費!$E$12,IF(DC5&lt;=基礎生活費!$D$13,基礎生活費!$E$13,IF(DC5&gt;基礎生活費!$D$13,"",基礎生活費!$E$13)))))))))</f>
        <v/>
      </c>
      <c r="DD38" s="312" t="str">
        <f>IF(DD5="","",IF(基礎生活費!$D$8="","",IF(DD5&lt;=基礎生活費!$D$8,基礎生活費!$E$8,IF(DD5&lt;=基礎生活費!$D$9,基礎生活費!$E$9,IF(DD5&lt;=基礎生活費!$D$10,基礎生活費!$E$10,IF(DD5&lt;=基礎生活費!$D$11,基礎生活費!$E$11,IF(DD5&lt;=基礎生活費!$D$12,基礎生活費!$E$12,IF(DD5&lt;=基礎生活費!$D$13,基礎生活費!$E$13,IF(DD5&gt;基礎生活費!$D$13,"",基礎生活費!$E$13)))))))))</f>
        <v/>
      </c>
    </row>
    <row r="39" spans="2:108" ht="24" customHeight="1">
      <c r="B39" s="3" t="s">
        <v>26</v>
      </c>
      <c r="C39" s="371"/>
      <c r="D39" s="464" t="s">
        <v>482</v>
      </c>
      <c r="E39" s="465"/>
      <c r="F39" s="98"/>
      <c r="G39" s="181"/>
      <c r="H39" s="100">
        <f>IF(H5="","",教育費!D33)</f>
        <v>12</v>
      </c>
      <c r="I39" s="100">
        <f>IF(I5="","",教育費!E33)</f>
        <v>30</v>
      </c>
      <c r="J39" s="100">
        <f>IF(J5="","",教育費!F33)</f>
        <v>30</v>
      </c>
      <c r="K39" s="100">
        <f>IF(K5="","",教育費!G33)</f>
        <v>30</v>
      </c>
      <c r="L39" s="100">
        <f>IF(L5="","",教育費!H33)</f>
        <v>52</v>
      </c>
      <c r="M39" s="100">
        <f>IF(M5="","",教育費!I33)</f>
        <v>52</v>
      </c>
      <c r="N39" s="100">
        <f>IF(N5="","",教育費!J33)</f>
        <v>52</v>
      </c>
      <c r="O39" s="100">
        <f>IF(O5="","",教育費!K33)</f>
        <v>68</v>
      </c>
      <c r="P39" s="100">
        <f>IF(P5="","",教育費!L33)</f>
        <v>68</v>
      </c>
      <c r="Q39" s="100">
        <f>IF(Q5="","",教育費!M33)</f>
        <v>68</v>
      </c>
      <c r="R39" s="100">
        <f>IF(R5="","",教育費!N33)</f>
        <v>88</v>
      </c>
      <c r="S39" s="100">
        <f>IF(S5="","",教育費!O33)</f>
        <v>88</v>
      </c>
      <c r="T39" s="100">
        <f>IF(T5="","",教育費!P33)</f>
        <v>88</v>
      </c>
      <c r="U39" s="100">
        <f>IF(U5="","",教育費!Q33)</f>
        <v>114</v>
      </c>
      <c r="V39" s="100">
        <f>IF(V5="","",教育費!R33)</f>
        <v>114</v>
      </c>
      <c r="W39" s="100">
        <f>IF(W5="","",教育費!S33)</f>
        <v>114</v>
      </c>
      <c r="X39" s="100">
        <f>IF(X5="","",教育費!T33)</f>
        <v>142</v>
      </c>
      <c r="Y39" s="100">
        <f>IF(Y5="","",教育費!U33)</f>
        <v>114</v>
      </c>
      <c r="Z39" s="100">
        <f>IF(Z5="","",教育費!V33)</f>
        <v>114</v>
      </c>
      <c r="AA39" s="100">
        <f>IF(AA5="","",教育費!W33)</f>
        <v>213</v>
      </c>
      <c r="AB39" s="100">
        <f>IF(AB5="","",教育費!X33)</f>
        <v>136</v>
      </c>
      <c r="AC39" s="100">
        <f>IF(AC5="","",教育費!Y33)</f>
        <v>136</v>
      </c>
      <c r="AD39" s="100">
        <f>IF(AD5="","",教育費!Z33)</f>
        <v>136</v>
      </c>
      <c r="AE39" s="100">
        <f>IF(AE5="","",教育費!AA33)</f>
        <v>0</v>
      </c>
      <c r="AF39" s="100">
        <f>IF(AF5="","",教育費!AB33)</f>
        <v>0</v>
      </c>
      <c r="AG39" s="100">
        <f>IF(AG5="","",教育費!AC33)</f>
        <v>0</v>
      </c>
      <c r="AH39" s="100">
        <f>IF(AH5="","",教育費!AD33)</f>
        <v>0</v>
      </c>
      <c r="AI39" s="100">
        <f>IF(AI5="","",教育費!AE33)</f>
        <v>0</v>
      </c>
      <c r="AJ39" s="100">
        <f>IF(AJ5="","",教育費!AF33)</f>
        <v>0</v>
      </c>
      <c r="AK39" s="100">
        <f>IF(AK5="","",教育費!AG33)</f>
        <v>0</v>
      </c>
      <c r="AL39" s="100">
        <f>IF(AL5="","",教育費!AH33)</f>
        <v>0</v>
      </c>
      <c r="AM39" s="100">
        <f>IF(AM5="","",教育費!AI33)</f>
        <v>0</v>
      </c>
      <c r="AN39" s="100">
        <f>IF(AN5="","",教育費!AJ33)</f>
        <v>0</v>
      </c>
      <c r="AO39" s="100">
        <f>IF(AO5="","",教育費!AK33)</f>
        <v>0</v>
      </c>
      <c r="AP39" s="100">
        <f>IF(AP5="","",教育費!AL33)</f>
        <v>0</v>
      </c>
      <c r="AQ39" s="100">
        <f>IF(AQ5="","",教育費!AM33)</f>
        <v>0</v>
      </c>
      <c r="AR39" s="100">
        <f>IF(AR5="","",教育費!AN33)</f>
        <v>0</v>
      </c>
      <c r="AS39" s="100">
        <f>IF(AS5="","",教育費!AO33)</f>
        <v>0</v>
      </c>
      <c r="AT39" s="100">
        <f>IF(AT5="","",教育費!AP33)</f>
        <v>0</v>
      </c>
      <c r="AU39" s="100">
        <f>IF(AU5="","",教育費!AQ33)</f>
        <v>0</v>
      </c>
      <c r="AV39" s="100">
        <f>IF(AV5="","",教育費!AR33)</f>
        <v>0</v>
      </c>
      <c r="AW39" s="100">
        <f>IF(AW5="","",教育費!AS33)</f>
        <v>0</v>
      </c>
      <c r="AX39" s="100">
        <f>IF(AX5="","",教育費!AT33)</f>
        <v>0</v>
      </c>
      <c r="AY39" s="100">
        <f>IF(AY5="","",教育費!AU33)</f>
        <v>0</v>
      </c>
      <c r="AZ39" s="100">
        <f>IF(AZ5="","",教育費!AV33)</f>
        <v>0</v>
      </c>
      <c r="BA39" s="100">
        <f>IF(BA5="","",教育費!AW33)</f>
        <v>0</v>
      </c>
      <c r="BB39" s="100">
        <f>IF(BB5="","",教育費!AX33)</f>
        <v>0</v>
      </c>
      <c r="BC39" s="100">
        <f>IF(BC5="","",教育費!AY33)</f>
        <v>0</v>
      </c>
      <c r="BD39" s="100">
        <f>IF(BD5="","",教育費!AZ33)</f>
        <v>0</v>
      </c>
      <c r="BE39" s="100">
        <f>IF(BE5="","",教育費!BA33)</f>
        <v>0</v>
      </c>
      <c r="BF39" s="100">
        <f>IF(BF5="","",教育費!BB33)</f>
        <v>0</v>
      </c>
      <c r="BG39" s="100">
        <f>IF(BG5="","",教育費!BC33)</f>
        <v>0</v>
      </c>
      <c r="BH39" s="100">
        <f>IF(BH5="","",教育費!BD33)</f>
        <v>0</v>
      </c>
      <c r="BI39" s="100">
        <f>IF(BI5="","",教育費!BE33)</f>
        <v>0</v>
      </c>
      <c r="BJ39" s="100">
        <f>IF(BJ5="","",教育費!BF33)</f>
        <v>0</v>
      </c>
      <c r="BK39" s="100">
        <f>IF(BK5="","",教育費!BG33)</f>
        <v>0</v>
      </c>
      <c r="BL39" s="100">
        <f>IF(BL5="","",教育費!BH33)</f>
        <v>0</v>
      </c>
      <c r="BM39" s="100">
        <f>IF(BM5="","",教育費!BI33)</f>
        <v>0</v>
      </c>
      <c r="BN39" s="100">
        <f>IF(BN5="","",教育費!BJ33)</f>
        <v>0</v>
      </c>
      <c r="BO39" s="100">
        <f>IF(BO5="","",教育費!BK33)</f>
        <v>0</v>
      </c>
      <c r="BP39" s="100">
        <f>IF(BP5="","",教育費!BL33)</f>
        <v>0</v>
      </c>
      <c r="BQ39" s="100">
        <f>IF(BQ5="","",教育費!BM33)</f>
        <v>0</v>
      </c>
      <c r="BR39" s="100">
        <f>IF(BR5="","",教育費!BN33)</f>
        <v>0</v>
      </c>
      <c r="BS39" s="100">
        <f>IF(BS5="","",教育費!BO33)</f>
        <v>0</v>
      </c>
      <c r="BT39" s="100">
        <f>IF(BT5="","",教育費!BP33)</f>
        <v>0</v>
      </c>
      <c r="BU39" s="100">
        <f>IF(BU5="","",教育費!BQ33)</f>
        <v>0</v>
      </c>
      <c r="BV39" s="100">
        <f>IF(BV5="","",教育費!BR33)</f>
        <v>0</v>
      </c>
      <c r="BW39" s="100">
        <f>IF(BW5="","",教育費!BS33)</f>
        <v>0</v>
      </c>
      <c r="BX39" s="100" t="str">
        <f>IF(BX5="","",教育費!BT33)</f>
        <v/>
      </c>
      <c r="BY39" s="100" t="str">
        <f>IF(BY5="","",教育費!BU33)</f>
        <v/>
      </c>
      <c r="BZ39" s="100" t="str">
        <f>IF(BZ5="","",教育費!BV33)</f>
        <v/>
      </c>
      <c r="CA39" s="100" t="str">
        <f>IF(CA5="","",教育費!BW33)</f>
        <v/>
      </c>
      <c r="CB39" s="100" t="str">
        <f>IF(CB5="","",教育費!BX33)</f>
        <v/>
      </c>
      <c r="CC39" s="100" t="str">
        <f>IF(CC5="","",教育費!BY33)</f>
        <v/>
      </c>
      <c r="CD39" s="100" t="str">
        <f>IF(CD5="","",教育費!BZ33)</f>
        <v/>
      </c>
      <c r="CE39" s="100" t="str">
        <f>IF(CE5="","",教育費!CA33)</f>
        <v/>
      </c>
      <c r="CF39" s="100" t="str">
        <f>IF(CF5="","",教育費!CB33)</f>
        <v/>
      </c>
      <c r="CG39" s="100" t="str">
        <f>IF(CG5="","",教育費!CC33)</f>
        <v/>
      </c>
      <c r="CH39" s="100" t="str">
        <f>IF(CH5="","",教育費!CD33)</f>
        <v/>
      </c>
      <c r="CI39" s="100" t="str">
        <f>IF(CI5="","",教育費!CE33)</f>
        <v/>
      </c>
      <c r="CJ39" s="100" t="str">
        <f>IF(CJ5="","",教育費!CF33)</f>
        <v/>
      </c>
      <c r="CK39" s="100" t="str">
        <f>IF(CK5="","",教育費!CG33)</f>
        <v/>
      </c>
      <c r="CL39" s="100" t="str">
        <f>IF(CL5="","",教育費!CH33)</f>
        <v/>
      </c>
      <c r="CM39" s="100" t="str">
        <f>IF(CM5="","",教育費!CI33)</f>
        <v/>
      </c>
      <c r="CN39" s="100" t="str">
        <f>IF(CN5="","",教育費!CJ33)</f>
        <v/>
      </c>
      <c r="CO39" s="100" t="str">
        <f>IF(CO5="","",教育費!CK33)</f>
        <v/>
      </c>
      <c r="CP39" s="100" t="str">
        <f>IF(CP5="","",教育費!CL33)</f>
        <v/>
      </c>
      <c r="CQ39" s="100" t="str">
        <f>IF(CQ5="","",教育費!CM33)</f>
        <v/>
      </c>
      <c r="CR39" s="100" t="str">
        <f>IF(CR5="","",教育費!CN33)</f>
        <v/>
      </c>
      <c r="CS39" s="100" t="str">
        <f>IF(CS5="","",教育費!CO33)</f>
        <v/>
      </c>
      <c r="CT39" s="100" t="str">
        <f>IF(CT5="","",教育費!CP33)</f>
        <v/>
      </c>
      <c r="CU39" s="100" t="str">
        <f>IF(CU5="","",教育費!CQ33)</f>
        <v/>
      </c>
      <c r="CV39" s="100" t="str">
        <f>IF(CV5="","",教育費!CR33)</f>
        <v/>
      </c>
      <c r="CW39" s="100" t="str">
        <f>IF(CW5="","",教育費!CS33)</f>
        <v/>
      </c>
      <c r="CX39" s="100" t="str">
        <f>IF(CX5="","",教育費!CT33)</f>
        <v/>
      </c>
      <c r="CY39" s="100" t="str">
        <f>IF(CY5="","",教育費!CU33)</f>
        <v/>
      </c>
      <c r="CZ39" s="100" t="str">
        <f>IF(CZ5="","",教育費!CV33)</f>
        <v/>
      </c>
      <c r="DA39" s="100" t="str">
        <f>IF(DA5="","",教育費!CW33)</f>
        <v/>
      </c>
      <c r="DB39" s="100" t="str">
        <f>IF(DB5="","",教育費!CX33)</f>
        <v/>
      </c>
      <c r="DC39" s="100" t="str">
        <f>IF(DC5="","",教育費!CY33)</f>
        <v/>
      </c>
      <c r="DD39" s="100" t="str">
        <f>IF(DD5="","",教育費!CZ33)</f>
        <v/>
      </c>
    </row>
    <row r="40" spans="2:108" ht="24" customHeight="1">
      <c r="B40" s="3" t="s">
        <v>27</v>
      </c>
      <c r="C40" s="371"/>
      <c r="D40" s="460" t="s">
        <v>484</v>
      </c>
      <c r="E40" s="461"/>
      <c r="F40" s="252"/>
      <c r="G40" s="253"/>
      <c r="H40" s="10">
        <f>住居費!D17</f>
        <v>132</v>
      </c>
      <c r="I40" s="10">
        <f>住居費!E17</f>
        <v>132</v>
      </c>
      <c r="J40" s="10">
        <f>住居費!F17</f>
        <v>132</v>
      </c>
      <c r="K40" s="10">
        <f>住居費!G17</f>
        <v>132</v>
      </c>
      <c r="L40" s="10">
        <f>住居費!H17</f>
        <v>132</v>
      </c>
      <c r="M40" s="10">
        <f>住居費!I17</f>
        <v>132</v>
      </c>
      <c r="N40" s="10">
        <f>住居費!J17</f>
        <v>132</v>
      </c>
      <c r="O40" s="10">
        <f>住居費!K17</f>
        <v>132</v>
      </c>
      <c r="P40" s="10">
        <f>住居費!L17</f>
        <v>132</v>
      </c>
      <c r="Q40" s="10">
        <f>住居費!M17</f>
        <v>132</v>
      </c>
      <c r="R40" s="10">
        <f>住居費!N17</f>
        <v>132</v>
      </c>
      <c r="S40" s="10">
        <f>住居費!O17</f>
        <v>132</v>
      </c>
      <c r="T40" s="10">
        <f>住居費!P17</f>
        <v>132</v>
      </c>
      <c r="U40" s="10">
        <f>住居費!Q17</f>
        <v>132</v>
      </c>
      <c r="V40" s="10">
        <f>住居費!R17</f>
        <v>132</v>
      </c>
      <c r="W40" s="10">
        <f>住居費!S17</f>
        <v>132</v>
      </c>
      <c r="X40" s="10">
        <f>住居費!T17</f>
        <v>132</v>
      </c>
      <c r="Y40" s="10">
        <f>住居費!U17</f>
        <v>132</v>
      </c>
      <c r="Z40" s="10">
        <f>住居費!V17</f>
        <v>132</v>
      </c>
      <c r="AA40" s="10">
        <f>住居費!W17</f>
        <v>132</v>
      </c>
      <c r="AB40" s="10">
        <f>住居費!X17</f>
        <v>132</v>
      </c>
      <c r="AC40" s="10">
        <f>住居費!Y17</f>
        <v>132</v>
      </c>
      <c r="AD40" s="10">
        <f>住居費!Z17</f>
        <v>132</v>
      </c>
      <c r="AE40" s="10">
        <f>住居費!AA17</f>
        <v>132</v>
      </c>
      <c r="AF40" s="10">
        <f>住居費!AB17</f>
        <v>132</v>
      </c>
      <c r="AG40" s="10">
        <f>住居費!AC17</f>
        <v>132</v>
      </c>
      <c r="AH40" s="10">
        <f>住居費!AD17</f>
        <v>132</v>
      </c>
      <c r="AI40" s="10">
        <f>住居費!AE17</f>
        <v>132</v>
      </c>
      <c r="AJ40" s="10">
        <f>住居費!AF17</f>
        <v>132</v>
      </c>
      <c r="AK40" s="10">
        <f>住居費!AG17</f>
        <v>132</v>
      </c>
      <c r="AL40" s="10">
        <f>住居費!AH17</f>
        <v>132</v>
      </c>
      <c r="AM40" s="10">
        <f>住居費!AI17</f>
        <v>132</v>
      </c>
      <c r="AN40" s="10">
        <f>住居費!AJ17</f>
        <v>132</v>
      </c>
      <c r="AO40" s="10">
        <f>住居費!AK17</f>
        <v>12</v>
      </c>
      <c r="AP40" s="10">
        <f>住居費!AL17</f>
        <v>12</v>
      </c>
      <c r="AQ40" s="10">
        <f>住居費!AM17</f>
        <v>12</v>
      </c>
      <c r="AR40" s="10">
        <f>住居費!AN17</f>
        <v>12</v>
      </c>
      <c r="AS40" s="10">
        <f>住居費!AO17</f>
        <v>12</v>
      </c>
      <c r="AT40" s="10">
        <f>住居費!AP17</f>
        <v>12</v>
      </c>
      <c r="AU40" s="10">
        <f>住居費!AQ17</f>
        <v>12</v>
      </c>
      <c r="AV40" s="10">
        <f>住居費!AR17</f>
        <v>12</v>
      </c>
      <c r="AW40" s="10">
        <f>住居費!AS17</f>
        <v>12</v>
      </c>
      <c r="AX40" s="10">
        <f>住居費!AT17</f>
        <v>12</v>
      </c>
      <c r="AY40" s="10">
        <f>住居費!AU17</f>
        <v>12</v>
      </c>
      <c r="AZ40" s="10">
        <f>住居費!AV17</f>
        <v>12</v>
      </c>
      <c r="BA40" s="10">
        <f>住居費!AW17</f>
        <v>12</v>
      </c>
      <c r="BB40" s="10">
        <f>住居費!AX17</f>
        <v>12</v>
      </c>
      <c r="BC40" s="10">
        <f>住居費!AY17</f>
        <v>12</v>
      </c>
      <c r="BD40" s="10">
        <f>住居費!AZ17</f>
        <v>10</v>
      </c>
      <c r="BE40" s="10">
        <f>住居費!BA17</f>
        <v>10</v>
      </c>
      <c r="BF40" s="10">
        <f>住居費!BB17</f>
        <v>10</v>
      </c>
      <c r="BG40" s="10">
        <f>住居費!BC17</f>
        <v>10</v>
      </c>
      <c r="BH40" s="10">
        <f>住居費!BD17</f>
        <v>10</v>
      </c>
      <c r="BI40" s="10">
        <f>住居費!BE17</f>
        <v>10</v>
      </c>
      <c r="BJ40" s="10">
        <f>住居費!BF17</f>
        <v>10</v>
      </c>
      <c r="BK40" s="10">
        <f>住居費!BG17</f>
        <v>10</v>
      </c>
      <c r="BL40" s="10">
        <f>住居費!BH17</f>
        <v>10</v>
      </c>
      <c r="BM40" s="10">
        <f>住居費!BI17</f>
        <v>10</v>
      </c>
      <c r="BN40" s="10">
        <f>住居費!BJ17</f>
        <v>10</v>
      </c>
      <c r="BO40" s="10">
        <f>住居費!BK17</f>
        <v>10</v>
      </c>
      <c r="BP40" s="10">
        <f>住居費!BL17</f>
        <v>10</v>
      </c>
      <c r="BQ40" s="10">
        <f>住居費!BM17</f>
        <v>10</v>
      </c>
      <c r="BR40" s="10">
        <f>住居費!BN17</f>
        <v>10</v>
      </c>
      <c r="BS40" s="10">
        <f>住居費!BO17</f>
        <v>10</v>
      </c>
      <c r="BT40" s="10">
        <f>住居費!BP17</f>
        <v>10</v>
      </c>
      <c r="BU40" s="10">
        <f>住居費!BQ17</f>
        <v>10</v>
      </c>
      <c r="BV40" s="10">
        <f>住居費!BR17</f>
        <v>10</v>
      </c>
      <c r="BW40" s="10">
        <f>住居費!BS17</f>
        <v>10</v>
      </c>
      <c r="BX40" s="10" t="str">
        <f>IF(OR(住居費!BV13="",住居費!BW13="",住居費!BX13="",住居費!BY13=""),"",(IF(OR(BX5&lt;住居費!$H$13,住居費!$I$13&lt;BX5),"",住居費!$G$13)))</f>
        <v/>
      </c>
      <c r="BY40" s="10" t="str">
        <f>IF(OR(住居費!BW13="",住居費!BX13="",住居費!BY13="",住居費!BZ13=""),"",(IF(OR(BY5&lt;住居費!$H$13,住居費!$I$13&lt;BY5),"",住居費!$G$13)))</f>
        <v/>
      </c>
      <c r="BZ40" s="10" t="str">
        <f>IF(OR(住居費!BX13="",住居費!BY13="",住居費!BZ13="",住居費!CA13=""),"",(IF(OR(BZ5&lt;住居費!$H$13,住居費!$I$13&lt;BZ5),"",住居費!$G$13)))</f>
        <v/>
      </c>
      <c r="CA40" s="10" t="str">
        <f>IF(OR(住居費!BY13="",住居費!BZ13="",住居費!CA13="",住居費!CB13=""),"",(IF(OR(CA5&lt;住居費!$H$13,住居費!$I$13&lt;CA5),"",住居費!$G$13)))</f>
        <v/>
      </c>
      <c r="CB40" s="10" t="str">
        <f>IF(OR(住居費!BZ13="",住居費!CA13="",住居費!CB13="",住居費!CC13=""),"",(IF(OR(CB5&lt;住居費!$H$13,住居費!$I$13&lt;CB5),"",住居費!$G$13)))</f>
        <v/>
      </c>
      <c r="CC40" s="10" t="str">
        <f>IF(OR(住居費!CA13="",住居費!CB13="",住居費!CC13="",住居費!CD13=""),"",(IF(OR(CC5&lt;住居費!$H$13,住居費!$I$13&lt;CC5),"",住居費!$G$13)))</f>
        <v/>
      </c>
      <c r="CD40" s="10" t="str">
        <f>IF(OR(住居費!CB13="",住居費!CC13="",住居費!CD13="",住居費!CE13=""),"",(IF(OR(CD5&lt;住居費!$H$13,住居費!$I$13&lt;CD5),"",住居費!$G$13)))</f>
        <v/>
      </c>
      <c r="CE40" s="10" t="str">
        <f>IF(OR(住居費!CC13="",住居費!CD13="",住居費!CE13="",住居費!CF13=""),"",(IF(OR(CE5&lt;住居費!$H$13,住居費!$I$13&lt;CE5),"",住居費!$G$13)))</f>
        <v/>
      </c>
      <c r="CF40" s="10" t="str">
        <f>IF(OR(住居費!CD13="",住居費!CE13="",住居費!CF13="",住居費!CG13=""),"",(IF(OR(CF5&lt;住居費!$H$13,住居費!$I$13&lt;CF5),"",住居費!$G$13)))</f>
        <v/>
      </c>
      <c r="CG40" s="10" t="str">
        <f>IF(OR(住居費!CE13="",住居費!CF13="",住居費!CG13="",住居費!CH13=""),"",(IF(OR(CG5&lt;住居費!$H$13,住居費!$I$13&lt;CG5),"",住居費!$G$13)))</f>
        <v/>
      </c>
      <c r="CH40" s="10" t="str">
        <f>IF(OR(住居費!CF13="",住居費!CG13="",住居費!CH13="",住居費!CI13=""),"",(IF(OR(CH5&lt;住居費!$H$13,住居費!$I$13&lt;CH5),"",住居費!$G$13)))</f>
        <v/>
      </c>
      <c r="CI40" s="10" t="str">
        <f>IF(OR(住居費!CG13="",住居費!CH13="",住居費!CI13="",住居費!CJ13=""),"",(IF(OR(CI5&lt;住居費!$H$13,住居費!$I$13&lt;CI5),"",住居費!$G$13)))</f>
        <v/>
      </c>
      <c r="CJ40" s="10" t="str">
        <f>IF(OR(住居費!CH13="",住居費!CI13="",住居費!CJ13="",住居費!CK13=""),"",(IF(OR(CJ5&lt;住居費!$H$13,住居費!$I$13&lt;CJ5),"",住居費!$G$13)))</f>
        <v/>
      </c>
      <c r="CK40" s="10" t="str">
        <f>IF(OR(住居費!CI13="",住居費!CJ13="",住居費!CK13="",住居費!CL13=""),"",(IF(OR(CK5&lt;住居費!$H$13,住居費!$I$13&lt;CK5),"",住居費!$G$13)))</f>
        <v/>
      </c>
      <c r="CL40" s="10" t="str">
        <f>IF(OR(住居費!CJ13="",住居費!CK13="",住居費!CL13="",住居費!CM13=""),"",(IF(OR(CL5&lt;住居費!$H$13,住居費!$I$13&lt;CL5),"",住居費!$G$13)))</f>
        <v/>
      </c>
      <c r="CM40" s="10" t="str">
        <f>IF(OR(住居費!CK13="",住居費!CL13="",住居費!CM13="",住居費!CN13=""),"",(IF(OR(CM5&lt;住居費!$H$13,住居費!$I$13&lt;CM5),"",住居費!$G$13)))</f>
        <v/>
      </c>
      <c r="CN40" s="10" t="str">
        <f>IF(OR(住居費!CL13="",住居費!CM13="",住居費!CN13="",住居費!CO13=""),"",(IF(OR(CN5&lt;住居費!$H$13,住居費!$I$13&lt;CN5),"",住居費!$G$13)))</f>
        <v/>
      </c>
      <c r="CO40" s="10" t="str">
        <f>IF(OR(住居費!CM13="",住居費!CN13="",住居費!CO13="",住居費!CP13=""),"",(IF(OR(CO5&lt;住居費!$H$13,住居費!$I$13&lt;CO5),"",住居費!$G$13)))</f>
        <v/>
      </c>
      <c r="CP40" s="10" t="str">
        <f>IF(OR(住居費!CN13="",住居費!CO13="",住居費!CP13="",住居費!CQ13=""),"",(IF(OR(CP5&lt;住居費!$H$13,住居費!$I$13&lt;CP5),"",住居費!$G$13)))</f>
        <v/>
      </c>
      <c r="CQ40" s="10" t="str">
        <f>IF(OR(住居費!CO13="",住居費!CP13="",住居費!CQ13="",住居費!CR13=""),"",(IF(OR(CQ5&lt;住居費!$H$13,住居費!$I$13&lt;CQ5),"",住居費!$G$13)))</f>
        <v/>
      </c>
      <c r="CR40" s="10" t="str">
        <f>IF(OR(住居費!CP13="",住居費!CQ13="",住居費!CR13="",住居費!CS13=""),"",(IF(OR(CR5&lt;住居費!$H$13,住居費!$I$13&lt;CR5),"",住居費!$G$13)))</f>
        <v/>
      </c>
      <c r="CS40" s="10" t="str">
        <f>IF(OR(住居費!CQ13="",住居費!CR13="",住居費!CS13="",住居費!CT13=""),"",(IF(OR(CS5&lt;住居費!$H$13,住居費!$I$13&lt;CS5),"",住居費!$G$13)))</f>
        <v/>
      </c>
      <c r="CT40" s="10" t="str">
        <f>IF(OR(住居費!CR13="",住居費!CS13="",住居費!CT13="",住居費!CU13=""),"",(IF(OR(CT5&lt;住居費!$H$13,住居費!$I$13&lt;CT5),"",住居費!$G$13)))</f>
        <v/>
      </c>
      <c r="CU40" s="10" t="str">
        <f>IF(OR(住居費!CS13="",住居費!CT13="",住居費!CU13="",住居費!CV13=""),"",(IF(OR(CU5&lt;住居費!$H$13,住居費!$I$13&lt;CU5),"",住居費!$G$13)))</f>
        <v/>
      </c>
      <c r="CV40" s="10" t="str">
        <f>IF(OR(住居費!CT13="",住居費!CU13="",住居費!CV13="",住居費!CW13=""),"",(IF(OR(CV5&lt;住居費!$H$13,住居費!$I$13&lt;CV5),"",住居費!$G$13)))</f>
        <v/>
      </c>
      <c r="CW40" s="10" t="str">
        <f>IF(OR(住居費!CU13="",住居費!CV13="",住居費!CW13="",住居費!CX13=""),"",(IF(OR(CW5&lt;住居費!$H$13,住居費!$I$13&lt;CW5),"",住居費!$G$13)))</f>
        <v/>
      </c>
      <c r="CX40" s="10" t="str">
        <f>IF(OR(住居費!CV13="",住居費!CW13="",住居費!CX13="",住居費!CY13=""),"",(IF(OR(CX5&lt;住居費!$H$13,住居費!$I$13&lt;CX5),"",住居費!$G$13)))</f>
        <v/>
      </c>
      <c r="CY40" s="10" t="str">
        <f>IF(OR(住居費!CW13="",住居費!CX13="",住居費!CY13="",住居費!CZ13=""),"",(IF(OR(CY5&lt;住居費!$H$13,住居費!$I$13&lt;CY5),"",住居費!$G$13)))</f>
        <v/>
      </c>
      <c r="CZ40" s="10" t="str">
        <f>IF(OR(住居費!CX13="",住居費!CY13="",住居費!CZ13="",住居費!DA13=""),"",(IF(OR(CZ5&lt;住居費!$H$13,住居費!$I$13&lt;CZ5),"",住居費!$G$13)))</f>
        <v/>
      </c>
      <c r="DA40" s="10" t="str">
        <f>IF(OR(住居費!CY13="",住居費!CZ13="",住居費!DA13="",住居費!DB13=""),"",(IF(OR(DA5&lt;住居費!$H$13,住居費!$I$13&lt;DA5),"",住居費!$G$13)))</f>
        <v/>
      </c>
      <c r="DB40" s="10" t="str">
        <f>IF(OR(住居費!CZ13="",住居費!DA13="",住居費!DB13="",住居費!DC13=""),"",(IF(OR(DB5&lt;住居費!$H$13,住居費!$I$13&lt;DB5),"",住居費!$G$13)))</f>
        <v/>
      </c>
      <c r="DC40" s="10" t="str">
        <f>IF(OR(住居費!DA13="",住居費!DB13="",住居費!DC13="",住居費!DD13=""),"",(IF(OR(DC5&lt;住居費!$H$13,住居費!$I$13&lt;DC5),"",住居費!$G$13)))</f>
        <v/>
      </c>
      <c r="DD40" s="10" t="str">
        <f>IF(OR(住居費!DB13="",住居費!DC13="",住居費!DD13="",住居費!DE13=""),"",(IF(OR(DD5&lt;住居費!$H$13,住居費!$I$13&lt;DD5),"",住居費!$G$13)))</f>
        <v/>
      </c>
    </row>
    <row r="41" spans="2:108" ht="24" customHeight="1">
      <c r="B41" s="3" t="s">
        <v>28</v>
      </c>
      <c r="C41" s="371"/>
      <c r="D41" s="466" t="s">
        <v>466</v>
      </c>
      <c r="E41" s="467"/>
      <c r="F41" s="467"/>
      <c r="G41" s="468"/>
      <c r="H41" s="111">
        <v>42</v>
      </c>
      <c r="I41" s="111">
        <v>42</v>
      </c>
      <c r="J41" s="111">
        <v>42</v>
      </c>
      <c r="K41" s="111">
        <v>42</v>
      </c>
      <c r="L41" s="111">
        <v>42</v>
      </c>
      <c r="M41" s="111">
        <v>42</v>
      </c>
      <c r="N41" s="111">
        <v>42</v>
      </c>
      <c r="O41" s="111">
        <v>42</v>
      </c>
      <c r="P41" s="111">
        <v>42</v>
      </c>
      <c r="Q41" s="111">
        <v>42</v>
      </c>
      <c r="R41" s="111">
        <v>42</v>
      </c>
      <c r="S41" s="111">
        <v>42</v>
      </c>
      <c r="T41" s="111">
        <v>42</v>
      </c>
      <c r="U41" s="111">
        <v>42</v>
      </c>
      <c r="V41" s="111">
        <v>42</v>
      </c>
      <c r="W41" s="111">
        <v>27</v>
      </c>
      <c r="X41" s="111">
        <v>27</v>
      </c>
      <c r="Y41" s="111">
        <v>27</v>
      </c>
      <c r="Z41" s="111">
        <v>12</v>
      </c>
      <c r="AA41" s="111">
        <v>12</v>
      </c>
      <c r="AB41" s="111">
        <v>12</v>
      </c>
      <c r="AC41" s="111">
        <v>12</v>
      </c>
      <c r="AD41" s="111">
        <v>12</v>
      </c>
      <c r="AE41" s="111">
        <v>12</v>
      </c>
      <c r="AF41" s="111">
        <v>12</v>
      </c>
      <c r="AG41" s="111">
        <v>12</v>
      </c>
      <c r="AH41" s="111">
        <v>12</v>
      </c>
      <c r="AI41" s="111">
        <v>12</v>
      </c>
      <c r="AJ41" s="111">
        <v>12</v>
      </c>
      <c r="AK41" s="111">
        <v>12</v>
      </c>
      <c r="AL41" s="111">
        <v>12</v>
      </c>
      <c r="AM41" s="111">
        <v>12</v>
      </c>
      <c r="AN41" s="111">
        <v>12</v>
      </c>
      <c r="AO41" s="111">
        <v>12</v>
      </c>
      <c r="AP41" s="111">
        <v>12</v>
      </c>
      <c r="AQ41" s="111">
        <v>12</v>
      </c>
      <c r="AR41" s="111">
        <v>12</v>
      </c>
      <c r="AS41" s="111">
        <v>12</v>
      </c>
      <c r="AT41" s="111">
        <v>12</v>
      </c>
      <c r="AU41" s="111">
        <v>12</v>
      </c>
      <c r="AV41" s="111">
        <v>12</v>
      </c>
      <c r="AW41" s="111">
        <v>12</v>
      </c>
      <c r="AX41" s="111">
        <v>12</v>
      </c>
      <c r="AY41" s="111">
        <v>12</v>
      </c>
      <c r="AZ41" s="111">
        <v>12</v>
      </c>
      <c r="BA41" s="111">
        <v>12</v>
      </c>
      <c r="BB41" s="111">
        <v>12</v>
      </c>
      <c r="BC41" s="112"/>
      <c r="BD41" s="112"/>
      <c r="BE41" s="112"/>
      <c r="BF41" s="112"/>
      <c r="BG41" s="112"/>
      <c r="BH41" s="112"/>
      <c r="BI41" s="112"/>
      <c r="BJ41" s="112"/>
      <c r="BK41" s="112"/>
      <c r="BL41" s="112"/>
      <c r="BM41" s="112"/>
      <c r="BN41" s="112"/>
      <c r="BO41" s="112"/>
      <c r="BP41" s="112"/>
      <c r="BQ41" s="112"/>
      <c r="BR41" s="112"/>
      <c r="BS41" s="112"/>
      <c r="BT41" s="112"/>
      <c r="BU41" s="112"/>
      <c r="BV41" s="112"/>
      <c r="BW41" s="112"/>
      <c r="BX41" s="112"/>
      <c r="BY41" s="112"/>
      <c r="BZ41" s="112"/>
      <c r="CA41" s="112"/>
      <c r="CB41" s="112"/>
      <c r="CC41" s="112"/>
      <c r="CD41" s="112"/>
      <c r="CE41" s="112"/>
      <c r="CF41" s="112"/>
      <c r="CG41" s="112"/>
      <c r="CH41" s="112"/>
      <c r="CI41" s="112"/>
      <c r="CJ41" s="112"/>
      <c r="CK41" s="112"/>
      <c r="CL41" s="112"/>
      <c r="CM41" s="112"/>
      <c r="CN41" s="112"/>
      <c r="CO41" s="112"/>
      <c r="CP41" s="112"/>
      <c r="CQ41" s="112"/>
      <c r="CR41" s="112"/>
      <c r="CS41" s="112"/>
      <c r="CT41" s="112"/>
      <c r="CU41" s="112"/>
      <c r="CV41" s="112"/>
      <c r="CW41" s="112"/>
      <c r="CX41" s="112"/>
      <c r="CY41" s="112"/>
      <c r="CZ41" s="112"/>
      <c r="DA41" s="112"/>
      <c r="DB41" s="112"/>
      <c r="DC41" s="112"/>
      <c r="DD41" s="112"/>
    </row>
    <row r="42" spans="2:108" ht="24" hidden="1" customHeight="1">
      <c r="B42" s="96" t="s">
        <v>29</v>
      </c>
      <c r="C42" s="371"/>
      <c r="D42" s="249"/>
      <c r="E42" s="434" t="s">
        <v>13</v>
      </c>
      <c r="F42" s="382"/>
      <c r="G42" s="383"/>
      <c r="H42" s="110"/>
      <c r="I42" s="113"/>
      <c r="J42" s="113"/>
      <c r="K42" s="113"/>
      <c r="L42" s="113"/>
      <c r="M42" s="113"/>
      <c r="N42" s="113"/>
      <c r="O42" s="113"/>
      <c r="P42" s="113"/>
      <c r="Q42" s="113"/>
      <c r="R42" s="113"/>
      <c r="S42" s="113"/>
      <c r="T42" s="113"/>
      <c r="U42" s="113"/>
      <c r="V42" s="113"/>
      <c r="W42" s="113"/>
      <c r="X42" s="113"/>
      <c r="Y42" s="113"/>
      <c r="Z42" s="113"/>
      <c r="AA42" s="113"/>
      <c r="AB42" s="113"/>
      <c r="AC42" s="113"/>
      <c r="AD42" s="113"/>
      <c r="AE42" s="113"/>
      <c r="AF42" s="113"/>
      <c r="AG42" s="113"/>
      <c r="AH42" s="113"/>
      <c r="AI42" s="113"/>
      <c r="AJ42" s="113"/>
      <c r="AK42" s="113"/>
      <c r="AL42" s="113"/>
      <c r="AM42" s="113"/>
      <c r="AN42" s="113"/>
      <c r="AO42" s="113"/>
      <c r="AP42" s="113"/>
      <c r="AQ42" s="113"/>
      <c r="AR42" s="113"/>
      <c r="AS42" s="113"/>
      <c r="AT42" s="113"/>
      <c r="AU42" s="113"/>
      <c r="AV42" s="113"/>
      <c r="AW42" s="113"/>
      <c r="AX42" s="113"/>
      <c r="AY42" s="113"/>
      <c r="AZ42" s="113"/>
      <c r="BA42" s="113"/>
      <c r="BB42" s="113"/>
      <c r="BC42" s="113"/>
      <c r="BD42" s="113"/>
      <c r="BE42" s="113"/>
      <c r="BF42" s="113"/>
      <c r="BG42" s="113"/>
      <c r="BH42" s="113"/>
      <c r="BI42" s="113"/>
      <c r="BJ42" s="113"/>
      <c r="BK42" s="113"/>
      <c r="BL42" s="113"/>
      <c r="BM42" s="113"/>
      <c r="BN42" s="113"/>
      <c r="BO42" s="113"/>
      <c r="BP42" s="113"/>
      <c r="BQ42" s="113"/>
      <c r="BR42" s="113"/>
      <c r="BS42" s="113"/>
      <c r="BT42" s="113"/>
      <c r="BU42" s="113"/>
      <c r="BV42" s="113"/>
      <c r="BW42" s="113"/>
      <c r="BX42" s="113"/>
      <c r="BY42" s="113"/>
      <c r="BZ42" s="113"/>
      <c r="CA42" s="113"/>
      <c r="CB42" s="113"/>
      <c r="CC42" s="113"/>
      <c r="CD42" s="113"/>
      <c r="CE42" s="113"/>
      <c r="CF42" s="113"/>
      <c r="CG42" s="113"/>
      <c r="CH42" s="113"/>
      <c r="CI42" s="113"/>
      <c r="CJ42" s="113"/>
      <c r="CK42" s="113"/>
      <c r="CL42" s="113"/>
      <c r="CM42" s="113"/>
      <c r="CN42" s="113"/>
      <c r="CO42" s="113"/>
      <c r="CP42" s="113"/>
      <c r="CQ42" s="113"/>
      <c r="CR42" s="113"/>
      <c r="CS42" s="113"/>
      <c r="CT42" s="113"/>
      <c r="CU42" s="113"/>
      <c r="CV42" s="113"/>
      <c r="CW42" s="113"/>
      <c r="CX42" s="113"/>
      <c r="CY42" s="113"/>
      <c r="CZ42" s="113"/>
      <c r="DA42" s="113"/>
      <c r="DB42" s="113"/>
      <c r="DC42" s="113"/>
      <c r="DD42" s="113"/>
    </row>
    <row r="43" spans="2:108" ht="24" customHeight="1">
      <c r="B43" s="3" t="s">
        <v>30</v>
      </c>
      <c r="C43" s="371"/>
      <c r="D43" s="469" t="s">
        <v>467</v>
      </c>
      <c r="E43" s="470"/>
      <c r="F43" s="470"/>
      <c r="G43" s="335"/>
      <c r="H43" s="110">
        <v>30</v>
      </c>
      <c r="I43" s="110">
        <v>30</v>
      </c>
      <c r="J43" s="110">
        <v>30</v>
      </c>
      <c r="K43" s="110">
        <v>30</v>
      </c>
      <c r="L43" s="110">
        <v>30</v>
      </c>
      <c r="M43" s="110">
        <v>30</v>
      </c>
      <c r="N43" s="110">
        <v>30</v>
      </c>
      <c r="O43" s="110">
        <v>30</v>
      </c>
      <c r="P43" s="110">
        <v>30</v>
      </c>
      <c r="Q43" s="110">
        <v>30</v>
      </c>
      <c r="R43" s="110">
        <v>30</v>
      </c>
      <c r="S43" s="110">
        <v>30</v>
      </c>
      <c r="T43" s="110">
        <v>30</v>
      </c>
      <c r="U43" s="110">
        <v>30</v>
      </c>
      <c r="V43" s="110">
        <v>30</v>
      </c>
      <c r="W43" s="110">
        <v>30</v>
      </c>
      <c r="X43" s="110">
        <v>30</v>
      </c>
      <c r="Y43" s="110">
        <v>30</v>
      </c>
      <c r="Z43" s="110">
        <v>30</v>
      </c>
      <c r="AA43" s="110">
        <v>30</v>
      </c>
      <c r="AB43" s="110">
        <v>30</v>
      </c>
      <c r="AC43" s="110">
        <v>30</v>
      </c>
      <c r="AD43" s="110">
        <v>30</v>
      </c>
      <c r="AE43" s="110">
        <v>30</v>
      </c>
      <c r="AF43" s="110">
        <v>30</v>
      </c>
      <c r="AG43" s="110">
        <v>30</v>
      </c>
      <c r="AH43" s="110">
        <v>30</v>
      </c>
      <c r="AI43" s="110">
        <v>15</v>
      </c>
      <c r="AJ43" s="110">
        <v>15</v>
      </c>
      <c r="AK43" s="110">
        <v>15</v>
      </c>
      <c r="AL43" s="110">
        <v>15</v>
      </c>
      <c r="AM43" s="110">
        <v>15</v>
      </c>
      <c r="AN43" s="110">
        <v>15</v>
      </c>
      <c r="AO43" s="110">
        <v>15</v>
      </c>
      <c r="AP43" s="110">
        <v>15</v>
      </c>
      <c r="AQ43" s="110">
        <v>15</v>
      </c>
      <c r="AR43" s="110">
        <v>15</v>
      </c>
      <c r="AS43" s="110">
        <v>15</v>
      </c>
      <c r="AT43" s="110"/>
      <c r="AU43" s="110"/>
      <c r="AV43" s="110"/>
      <c r="AW43" s="110"/>
      <c r="AX43" s="110"/>
      <c r="AY43" s="110"/>
      <c r="AZ43" s="110"/>
      <c r="BA43" s="110"/>
      <c r="BB43" s="110"/>
      <c r="BC43" s="110"/>
      <c r="BD43" s="110"/>
      <c r="BE43" s="110"/>
      <c r="BF43" s="110"/>
      <c r="BG43" s="110"/>
      <c r="BH43" s="110"/>
      <c r="BI43" s="110"/>
      <c r="BJ43" s="110"/>
      <c r="BK43" s="110"/>
      <c r="BL43" s="110"/>
      <c r="BM43" s="110"/>
      <c r="BN43" s="110"/>
      <c r="BO43" s="110"/>
      <c r="BP43" s="110"/>
      <c r="BQ43" s="110"/>
      <c r="BR43" s="110"/>
      <c r="BS43" s="110"/>
      <c r="BT43" s="110"/>
      <c r="BU43" s="110"/>
      <c r="BV43" s="110"/>
      <c r="BW43" s="110"/>
      <c r="BX43" s="110"/>
      <c r="BY43" s="110"/>
      <c r="BZ43" s="110"/>
      <c r="CA43" s="110"/>
      <c r="CB43" s="110"/>
      <c r="CC43" s="110"/>
      <c r="CD43" s="110"/>
      <c r="CE43" s="110"/>
      <c r="CF43" s="110"/>
      <c r="CG43" s="110"/>
      <c r="CH43" s="110"/>
      <c r="CI43" s="110"/>
      <c r="CJ43" s="110"/>
      <c r="CK43" s="110"/>
      <c r="CL43" s="110"/>
      <c r="CM43" s="110"/>
      <c r="CN43" s="110"/>
      <c r="CO43" s="110"/>
      <c r="CP43" s="110"/>
      <c r="CQ43" s="110"/>
      <c r="CR43" s="110"/>
      <c r="CS43" s="110"/>
      <c r="CT43" s="110"/>
      <c r="CU43" s="110"/>
      <c r="CV43" s="110"/>
      <c r="CW43" s="110"/>
      <c r="CX43" s="110"/>
      <c r="CY43" s="110"/>
      <c r="CZ43" s="110"/>
      <c r="DA43" s="110"/>
      <c r="DB43" s="110"/>
      <c r="DC43" s="110"/>
      <c r="DD43" s="110"/>
    </row>
    <row r="44" spans="2:108" ht="24" customHeight="1">
      <c r="B44" s="96" t="s">
        <v>31</v>
      </c>
      <c r="C44" s="371"/>
      <c r="D44" s="466" t="s">
        <v>464</v>
      </c>
      <c r="E44" s="467"/>
      <c r="F44" s="467"/>
      <c r="G44" s="468"/>
      <c r="H44" s="111"/>
      <c r="I44" s="112"/>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row>
    <row r="45" spans="2:108" ht="24" customHeight="1">
      <c r="B45" s="96"/>
      <c r="C45" s="371"/>
      <c r="D45" s="386" t="s">
        <v>485</v>
      </c>
      <c r="E45" s="403"/>
      <c r="F45" s="403"/>
      <c r="G45" s="404"/>
      <c r="H45" s="10">
        <f t="shared" ref="H45:AM45" si="158">IF(H17=0,"",H17)</f>
        <v>500</v>
      </c>
      <c r="I45" s="10" t="str">
        <f t="shared" si="158"/>
        <v/>
      </c>
      <c r="J45" s="10">
        <f t="shared" si="158"/>
        <v>200</v>
      </c>
      <c r="K45" s="10" t="str">
        <f t="shared" si="158"/>
        <v/>
      </c>
      <c r="L45" s="10" t="str">
        <f t="shared" si="158"/>
        <v/>
      </c>
      <c r="M45" s="10" t="str">
        <f t="shared" si="158"/>
        <v/>
      </c>
      <c r="N45" s="10" t="str">
        <f t="shared" si="158"/>
        <v/>
      </c>
      <c r="O45" s="10" t="str">
        <f t="shared" si="158"/>
        <v/>
      </c>
      <c r="P45" s="10" t="str">
        <f t="shared" si="158"/>
        <v/>
      </c>
      <c r="Q45" s="10" t="str">
        <f t="shared" si="158"/>
        <v/>
      </c>
      <c r="R45" s="10" t="str">
        <f t="shared" si="158"/>
        <v/>
      </c>
      <c r="S45" s="10" t="str">
        <f t="shared" si="158"/>
        <v/>
      </c>
      <c r="T45" s="10">
        <f t="shared" si="158"/>
        <v>200</v>
      </c>
      <c r="U45" s="10" t="str">
        <f t="shared" si="158"/>
        <v/>
      </c>
      <c r="V45" s="10" t="str">
        <f t="shared" si="158"/>
        <v/>
      </c>
      <c r="W45" s="10" t="str">
        <f t="shared" si="158"/>
        <v/>
      </c>
      <c r="X45" s="10" t="str">
        <f t="shared" si="158"/>
        <v/>
      </c>
      <c r="Y45" s="10" t="str">
        <f t="shared" si="158"/>
        <v/>
      </c>
      <c r="Z45" s="10" t="str">
        <f t="shared" si="158"/>
        <v/>
      </c>
      <c r="AA45" s="10" t="str">
        <f t="shared" si="158"/>
        <v/>
      </c>
      <c r="AB45" s="10" t="str">
        <f t="shared" si="158"/>
        <v/>
      </c>
      <c r="AC45" s="10" t="str">
        <f t="shared" si="158"/>
        <v/>
      </c>
      <c r="AD45" s="10" t="str">
        <f t="shared" si="158"/>
        <v/>
      </c>
      <c r="AE45" s="10" t="str">
        <f t="shared" si="158"/>
        <v/>
      </c>
      <c r="AF45" s="10" t="str">
        <f t="shared" si="158"/>
        <v/>
      </c>
      <c r="AG45" s="10" t="str">
        <f t="shared" si="158"/>
        <v/>
      </c>
      <c r="AH45" s="10">
        <f t="shared" si="158"/>
        <v>200</v>
      </c>
      <c r="AI45" s="10" t="str">
        <f t="shared" si="158"/>
        <v/>
      </c>
      <c r="AJ45" s="10" t="str">
        <f t="shared" si="158"/>
        <v/>
      </c>
      <c r="AK45" s="10" t="str">
        <f t="shared" si="158"/>
        <v/>
      </c>
      <c r="AL45" s="10" t="str">
        <f t="shared" si="158"/>
        <v/>
      </c>
      <c r="AM45" s="10" t="str">
        <f t="shared" si="158"/>
        <v/>
      </c>
      <c r="AN45" s="10" t="str">
        <f t="shared" ref="AN45:BS45" si="159">IF(AN17=0,"",AN17)</f>
        <v/>
      </c>
      <c r="AO45" s="10">
        <f t="shared" si="159"/>
        <v>100</v>
      </c>
      <c r="AP45" s="10" t="str">
        <f t="shared" si="159"/>
        <v/>
      </c>
      <c r="AQ45" s="10" t="str">
        <f t="shared" si="159"/>
        <v/>
      </c>
      <c r="AR45" s="10" t="str">
        <f t="shared" si="159"/>
        <v/>
      </c>
      <c r="AS45" s="10" t="str">
        <f t="shared" si="159"/>
        <v/>
      </c>
      <c r="AT45" s="10" t="str">
        <f t="shared" si="159"/>
        <v/>
      </c>
      <c r="AU45" s="10" t="str">
        <f t="shared" si="159"/>
        <v/>
      </c>
      <c r="AV45" s="10">
        <f t="shared" si="159"/>
        <v>200</v>
      </c>
      <c r="AW45" s="10" t="str">
        <f t="shared" si="159"/>
        <v/>
      </c>
      <c r="AX45" s="10" t="str">
        <f t="shared" si="159"/>
        <v/>
      </c>
      <c r="AY45" s="10" t="str">
        <f t="shared" si="159"/>
        <v/>
      </c>
      <c r="AZ45" s="10" t="str">
        <f t="shared" si="159"/>
        <v/>
      </c>
      <c r="BA45" s="10" t="str">
        <f t="shared" si="159"/>
        <v/>
      </c>
      <c r="BB45" s="10" t="str">
        <f t="shared" si="159"/>
        <v/>
      </c>
      <c r="BC45" s="10" t="str">
        <f t="shared" si="159"/>
        <v/>
      </c>
      <c r="BD45" s="10" t="str">
        <f t="shared" si="159"/>
        <v/>
      </c>
      <c r="BE45" s="10" t="str">
        <f t="shared" si="159"/>
        <v/>
      </c>
      <c r="BF45" s="10" t="str">
        <f t="shared" si="159"/>
        <v/>
      </c>
      <c r="BG45" s="10" t="str">
        <f t="shared" si="159"/>
        <v/>
      </c>
      <c r="BH45" s="10" t="str">
        <f t="shared" si="159"/>
        <v/>
      </c>
      <c r="BI45" s="10" t="str">
        <f t="shared" si="159"/>
        <v/>
      </c>
      <c r="BJ45" s="10" t="str">
        <f t="shared" si="159"/>
        <v/>
      </c>
      <c r="BK45" s="10" t="str">
        <f t="shared" si="159"/>
        <v/>
      </c>
      <c r="BL45" s="10" t="str">
        <f t="shared" si="159"/>
        <v/>
      </c>
      <c r="BM45" s="10" t="str">
        <f t="shared" si="159"/>
        <v/>
      </c>
      <c r="BN45" s="10" t="str">
        <f t="shared" si="159"/>
        <v/>
      </c>
      <c r="BO45" s="10" t="str">
        <f t="shared" si="159"/>
        <v/>
      </c>
      <c r="BP45" s="10" t="str">
        <f t="shared" si="159"/>
        <v/>
      </c>
      <c r="BQ45" s="10" t="str">
        <f t="shared" si="159"/>
        <v/>
      </c>
      <c r="BR45" s="10" t="str">
        <f t="shared" si="159"/>
        <v/>
      </c>
      <c r="BS45" s="10" t="str">
        <f t="shared" si="159"/>
        <v/>
      </c>
      <c r="BT45" s="10" t="str">
        <f t="shared" ref="BT45:DD45" si="160">IF(BT17=0,"",BT17)</f>
        <v/>
      </c>
      <c r="BU45" s="10" t="str">
        <f t="shared" si="160"/>
        <v/>
      </c>
      <c r="BV45" s="10" t="str">
        <f t="shared" si="160"/>
        <v/>
      </c>
      <c r="BW45" s="10" t="str">
        <f t="shared" si="160"/>
        <v/>
      </c>
      <c r="BX45" s="10" t="str">
        <f t="shared" si="160"/>
        <v/>
      </c>
      <c r="BY45" s="10" t="str">
        <f t="shared" si="160"/>
        <v/>
      </c>
      <c r="BZ45" s="10" t="str">
        <f t="shared" si="160"/>
        <v/>
      </c>
      <c r="CA45" s="10" t="str">
        <f t="shared" si="160"/>
        <v/>
      </c>
      <c r="CB45" s="10" t="str">
        <f t="shared" si="160"/>
        <v/>
      </c>
      <c r="CC45" s="10" t="str">
        <f t="shared" si="160"/>
        <v/>
      </c>
      <c r="CD45" s="10" t="str">
        <f t="shared" si="160"/>
        <v/>
      </c>
      <c r="CE45" s="10" t="str">
        <f t="shared" si="160"/>
        <v/>
      </c>
      <c r="CF45" s="10" t="str">
        <f t="shared" si="160"/>
        <v/>
      </c>
      <c r="CG45" s="10" t="str">
        <f t="shared" si="160"/>
        <v/>
      </c>
      <c r="CH45" s="10" t="str">
        <f t="shared" si="160"/>
        <v/>
      </c>
      <c r="CI45" s="10" t="str">
        <f t="shared" si="160"/>
        <v/>
      </c>
      <c r="CJ45" s="10" t="str">
        <f t="shared" si="160"/>
        <v/>
      </c>
      <c r="CK45" s="10" t="str">
        <f t="shared" si="160"/>
        <v/>
      </c>
      <c r="CL45" s="10" t="str">
        <f t="shared" si="160"/>
        <v/>
      </c>
      <c r="CM45" s="10" t="str">
        <f t="shared" si="160"/>
        <v/>
      </c>
      <c r="CN45" s="10" t="str">
        <f t="shared" si="160"/>
        <v/>
      </c>
      <c r="CO45" s="10" t="str">
        <f t="shared" si="160"/>
        <v/>
      </c>
      <c r="CP45" s="10" t="str">
        <f t="shared" si="160"/>
        <v/>
      </c>
      <c r="CQ45" s="10" t="str">
        <f t="shared" si="160"/>
        <v/>
      </c>
      <c r="CR45" s="10" t="str">
        <f t="shared" si="160"/>
        <v/>
      </c>
      <c r="CS45" s="10" t="str">
        <f t="shared" si="160"/>
        <v/>
      </c>
      <c r="CT45" s="10" t="str">
        <f t="shared" si="160"/>
        <v/>
      </c>
      <c r="CU45" s="10" t="str">
        <f t="shared" si="160"/>
        <v/>
      </c>
      <c r="CV45" s="10" t="str">
        <f t="shared" si="160"/>
        <v/>
      </c>
      <c r="CW45" s="10" t="str">
        <f t="shared" si="160"/>
        <v/>
      </c>
      <c r="CX45" s="10" t="str">
        <f t="shared" si="160"/>
        <v/>
      </c>
      <c r="CY45" s="10" t="str">
        <f t="shared" si="160"/>
        <v/>
      </c>
      <c r="CZ45" s="10" t="str">
        <f t="shared" si="160"/>
        <v/>
      </c>
      <c r="DA45" s="10" t="str">
        <f t="shared" si="160"/>
        <v/>
      </c>
      <c r="DB45" s="10" t="str">
        <f t="shared" si="160"/>
        <v/>
      </c>
      <c r="DC45" s="10" t="str">
        <f t="shared" si="160"/>
        <v/>
      </c>
      <c r="DD45" s="10" t="str">
        <f t="shared" si="160"/>
        <v/>
      </c>
    </row>
    <row r="46" spans="2:108" ht="24" customHeight="1">
      <c r="B46" s="96"/>
      <c r="C46" s="371"/>
      <c r="D46" s="462" t="s">
        <v>486</v>
      </c>
      <c r="E46" s="463"/>
      <c r="F46" s="463"/>
      <c r="G46" s="463"/>
      <c r="H46" s="313"/>
      <c r="I46" s="314"/>
      <c r="J46" s="314"/>
      <c r="K46" s="314"/>
      <c r="L46" s="314"/>
      <c r="M46" s="314"/>
      <c r="N46" s="314"/>
      <c r="O46" s="314"/>
      <c r="P46" s="314"/>
      <c r="Q46" s="314"/>
      <c r="R46" s="314"/>
      <c r="S46" s="314"/>
      <c r="T46" s="314"/>
      <c r="U46" s="314"/>
      <c r="V46" s="314"/>
      <c r="W46" s="314"/>
      <c r="X46" s="314"/>
      <c r="Y46" s="314"/>
      <c r="Z46" s="314"/>
      <c r="AA46" s="314"/>
      <c r="AB46" s="314"/>
      <c r="AC46" s="314"/>
      <c r="AD46" s="314"/>
      <c r="AE46" s="314"/>
      <c r="AF46" s="314"/>
      <c r="AG46" s="314"/>
      <c r="AH46" s="314"/>
      <c r="AI46" s="314">
        <v>64</v>
      </c>
      <c r="AJ46" s="314"/>
      <c r="AK46" s="314"/>
      <c r="AL46" s="314"/>
      <c r="AM46" s="314"/>
      <c r="AN46" s="314">
        <v>32</v>
      </c>
      <c r="AO46" s="314"/>
      <c r="AP46" s="314"/>
      <c r="AQ46" s="314"/>
      <c r="AR46" s="314"/>
      <c r="AS46" s="314"/>
      <c r="AT46" s="314"/>
      <c r="AU46" s="314"/>
      <c r="AV46" s="314"/>
      <c r="AW46" s="314"/>
      <c r="AX46" s="314"/>
      <c r="AY46" s="314"/>
      <c r="AZ46" s="314"/>
      <c r="BA46" s="314"/>
      <c r="BB46" s="314"/>
      <c r="BC46" s="314"/>
      <c r="BD46" s="314"/>
      <c r="BE46" s="314"/>
      <c r="BF46" s="314"/>
      <c r="BG46" s="314"/>
      <c r="BH46" s="314"/>
      <c r="BI46" s="314"/>
      <c r="BJ46" s="314"/>
      <c r="BK46" s="314"/>
      <c r="BL46" s="314"/>
      <c r="BM46" s="314"/>
      <c r="BN46" s="314"/>
      <c r="BO46" s="314"/>
      <c r="BP46" s="314"/>
      <c r="BQ46" s="314"/>
      <c r="BR46" s="314"/>
      <c r="BS46" s="314"/>
      <c r="BT46" s="314"/>
      <c r="BU46" s="314"/>
      <c r="BV46" s="314"/>
      <c r="BW46" s="314"/>
      <c r="BX46" s="314"/>
      <c r="BY46" s="314"/>
      <c r="BZ46" s="314"/>
      <c r="CA46" s="314"/>
      <c r="CB46" s="314"/>
      <c r="CC46" s="314"/>
      <c r="CD46" s="314"/>
      <c r="CE46" s="314"/>
      <c r="CF46" s="314"/>
      <c r="CG46" s="314"/>
      <c r="CH46" s="314"/>
      <c r="CI46" s="314"/>
      <c r="CJ46" s="314"/>
      <c r="CK46" s="314"/>
      <c r="CL46" s="314"/>
      <c r="CM46" s="314"/>
      <c r="CN46" s="314"/>
      <c r="CO46" s="314"/>
      <c r="CP46" s="314"/>
      <c r="CQ46" s="314"/>
      <c r="CR46" s="314"/>
      <c r="CS46" s="314"/>
      <c r="CT46" s="314"/>
      <c r="CU46" s="314"/>
      <c r="CV46" s="314"/>
      <c r="CW46" s="314"/>
      <c r="CX46" s="314"/>
      <c r="CY46" s="314"/>
      <c r="CZ46" s="314"/>
      <c r="DA46" s="314"/>
      <c r="DB46" s="314"/>
      <c r="DC46" s="314"/>
      <c r="DD46" s="314"/>
    </row>
    <row r="47" spans="2:108" ht="24" customHeight="1">
      <c r="B47" s="96" t="s">
        <v>32</v>
      </c>
      <c r="C47" s="371"/>
      <c r="D47" s="405"/>
      <c r="E47" s="406"/>
      <c r="F47" s="406"/>
      <c r="G47" s="406"/>
      <c r="H47" s="315"/>
      <c r="I47" s="316"/>
      <c r="J47" s="316"/>
      <c r="K47" s="316"/>
      <c r="L47" s="316"/>
      <c r="M47" s="316"/>
      <c r="N47" s="316"/>
      <c r="O47" s="316"/>
      <c r="P47" s="316"/>
      <c r="Q47" s="316"/>
      <c r="R47" s="316"/>
      <c r="S47" s="316"/>
      <c r="T47" s="316"/>
      <c r="U47" s="316"/>
      <c r="V47" s="316"/>
      <c r="W47" s="316"/>
      <c r="X47" s="316"/>
      <c r="Y47" s="316"/>
      <c r="Z47" s="316"/>
      <c r="AA47" s="316"/>
      <c r="AB47" s="316"/>
      <c r="AC47" s="316"/>
      <c r="AD47" s="316"/>
      <c r="AE47" s="316"/>
      <c r="AF47" s="316"/>
      <c r="AG47" s="316"/>
      <c r="AH47" s="316"/>
      <c r="AI47" s="316"/>
      <c r="AJ47" s="316"/>
      <c r="AK47" s="316"/>
      <c r="AL47" s="316"/>
      <c r="AM47" s="316"/>
      <c r="AN47" s="316"/>
      <c r="AO47" s="316"/>
      <c r="AP47" s="316"/>
      <c r="AQ47" s="316"/>
      <c r="AR47" s="316"/>
      <c r="AS47" s="316"/>
      <c r="AT47" s="316"/>
      <c r="AU47" s="316"/>
      <c r="AV47" s="316"/>
      <c r="AW47" s="316"/>
      <c r="AX47" s="316"/>
      <c r="AY47" s="316"/>
      <c r="AZ47" s="316"/>
      <c r="BA47" s="316"/>
      <c r="BB47" s="316"/>
      <c r="BC47" s="316"/>
      <c r="BD47" s="316"/>
      <c r="BE47" s="316"/>
      <c r="BF47" s="316"/>
      <c r="BG47" s="316"/>
      <c r="BH47" s="316"/>
      <c r="BI47" s="316"/>
      <c r="BJ47" s="316"/>
      <c r="BK47" s="316"/>
      <c r="BL47" s="316"/>
      <c r="BM47" s="316"/>
      <c r="BN47" s="316"/>
      <c r="BO47" s="316"/>
      <c r="BP47" s="316"/>
      <c r="BQ47" s="316"/>
      <c r="BR47" s="316"/>
      <c r="BS47" s="316"/>
      <c r="BT47" s="316"/>
      <c r="BU47" s="316"/>
      <c r="BV47" s="316"/>
      <c r="BW47" s="316"/>
      <c r="BX47" s="316"/>
      <c r="BY47" s="316"/>
      <c r="BZ47" s="316"/>
      <c r="CA47" s="316"/>
      <c r="CB47" s="316"/>
      <c r="CC47" s="316"/>
      <c r="CD47" s="316"/>
      <c r="CE47" s="316"/>
      <c r="CF47" s="316"/>
      <c r="CG47" s="316"/>
      <c r="CH47" s="316"/>
      <c r="CI47" s="316"/>
      <c r="CJ47" s="316"/>
      <c r="CK47" s="316"/>
      <c r="CL47" s="316"/>
      <c r="CM47" s="316"/>
      <c r="CN47" s="316"/>
      <c r="CO47" s="316"/>
      <c r="CP47" s="316"/>
      <c r="CQ47" s="316"/>
      <c r="CR47" s="316"/>
      <c r="CS47" s="316"/>
      <c r="CT47" s="316"/>
      <c r="CU47" s="316"/>
      <c r="CV47" s="316"/>
      <c r="CW47" s="316"/>
      <c r="CX47" s="316"/>
      <c r="CY47" s="316"/>
      <c r="CZ47" s="316"/>
      <c r="DA47" s="316"/>
      <c r="DB47" s="316"/>
      <c r="DC47" s="316"/>
      <c r="DD47" s="316"/>
    </row>
    <row r="48" spans="2:108" ht="24" customHeight="1" thickBot="1">
      <c r="B48" s="99" t="s">
        <v>33</v>
      </c>
      <c r="C48" s="433"/>
      <c r="D48" s="256"/>
      <c r="E48" s="379" t="s">
        <v>8</v>
      </c>
      <c r="F48" s="379"/>
      <c r="G48" s="379"/>
      <c r="H48" s="255">
        <f t="shared" ref="H48:AM48" si="161">IF(H5="","",SUM(H38:H47))</f>
        <v>1071</v>
      </c>
      <c r="I48" s="14">
        <f t="shared" si="161"/>
        <v>589</v>
      </c>
      <c r="J48" s="14">
        <f t="shared" si="161"/>
        <v>789</v>
      </c>
      <c r="K48" s="14">
        <f t="shared" si="161"/>
        <v>589</v>
      </c>
      <c r="L48" s="14">
        <f t="shared" si="161"/>
        <v>611</v>
      </c>
      <c r="M48" s="14">
        <f t="shared" si="161"/>
        <v>611</v>
      </c>
      <c r="N48" s="14">
        <f t="shared" si="161"/>
        <v>611</v>
      </c>
      <c r="O48" s="14">
        <f t="shared" si="161"/>
        <v>627</v>
      </c>
      <c r="P48" s="14">
        <f t="shared" si="161"/>
        <v>627</v>
      </c>
      <c r="Q48" s="14">
        <f t="shared" si="161"/>
        <v>627</v>
      </c>
      <c r="R48" s="14">
        <f t="shared" si="161"/>
        <v>647</v>
      </c>
      <c r="S48" s="14">
        <f t="shared" si="161"/>
        <v>647</v>
      </c>
      <c r="T48" s="14">
        <f t="shared" si="161"/>
        <v>847</v>
      </c>
      <c r="U48" s="14">
        <f t="shared" si="161"/>
        <v>673</v>
      </c>
      <c r="V48" s="14">
        <f t="shared" si="161"/>
        <v>673</v>
      </c>
      <c r="W48" s="14">
        <f t="shared" si="161"/>
        <v>658</v>
      </c>
      <c r="X48" s="14">
        <f t="shared" si="161"/>
        <v>686</v>
      </c>
      <c r="Y48" s="14">
        <f t="shared" si="161"/>
        <v>658</v>
      </c>
      <c r="Z48" s="14">
        <f t="shared" si="161"/>
        <v>643</v>
      </c>
      <c r="AA48" s="14">
        <f t="shared" si="161"/>
        <v>742</v>
      </c>
      <c r="AB48" s="14">
        <f t="shared" si="161"/>
        <v>644</v>
      </c>
      <c r="AC48" s="14">
        <f t="shared" si="161"/>
        <v>644</v>
      </c>
      <c r="AD48" s="14">
        <f t="shared" si="161"/>
        <v>644</v>
      </c>
      <c r="AE48" s="14">
        <f t="shared" si="161"/>
        <v>473</v>
      </c>
      <c r="AF48" s="14">
        <f t="shared" si="161"/>
        <v>473</v>
      </c>
      <c r="AG48" s="14">
        <f t="shared" si="161"/>
        <v>473</v>
      </c>
      <c r="AH48" s="14">
        <f t="shared" si="161"/>
        <v>673</v>
      </c>
      <c r="AI48" s="14">
        <f t="shared" si="161"/>
        <v>522</v>
      </c>
      <c r="AJ48" s="14">
        <f t="shared" si="161"/>
        <v>458</v>
      </c>
      <c r="AK48" s="14">
        <f t="shared" si="161"/>
        <v>458</v>
      </c>
      <c r="AL48" s="14">
        <f t="shared" si="161"/>
        <v>458</v>
      </c>
      <c r="AM48" s="14">
        <f t="shared" si="161"/>
        <v>458</v>
      </c>
      <c r="AN48" s="14">
        <f t="shared" ref="AN48:BS48" si="162">IF(AN5="","",SUM(AN38:AN47))</f>
        <v>490</v>
      </c>
      <c r="AO48" s="14">
        <f t="shared" si="162"/>
        <v>429</v>
      </c>
      <c r="AP48" s="14">
        <f t="shared" si="162"/>
        <v>329</v>
      </c>
      <c r="AQ48" s="14">
        <f t="shared" si="162"/>
        <v>329</v>
      </c>
      <c r="AR48" s="14">
        <f t="shared" si="162"/>
        <v>329</v>
      </c>
      <c r="AS48" s="14">
        <f t="shared" si="162"/>
        <v>329</v>
      </c>
      <c r="AT48" s="14">
        <f t="shared" si="162"/>
        <v>314</v>
      </c>
      <c r="AU48" s="14">
        <f t="shared" si="162"/>
        <v>314</v>
      </c>
      <c r="AV48" s="14">
        <f t="shared" si="162"/>
        <v>514</v>
      </c>
      <c r="AW48" s="14">
        <f t="shared" si="162"/>
        <v>314</v>
      </c>
      <c r="AX48" s="14">
        <f t="shared" si="162"/>
        <v>314</v>
      </c>
      <c r="AY48" s="14">
        <f t="shared" si="162"/>
        <v>274</v>
      </c>
      <c r="AZ48" s="14">
        <f t="shared" si="162"/>
        <v>274</v>
      </c>
      <c r="BA48" s="14">
        <f t="shared" si="162"/>
        <v>274</v>
      </c>
      <c r="BB48" s="14">
        <f t="shared" si="162"/>
        <v>274</v>
      </c>
      <c r="BC48" s="14">
        <f t="shared" si="162"/>
        <v>262</v>
      </c>
      <c r="BD48" s="14">
        <f t="shared" si="162"/>
        <v>260</v>
      </c>
      <c r="BE48" s="14">
        <f t="shared" si="162"/>
        <v>260</v>
      </c>
      <c r="BF48" s="14">
        <f t="shared" si="162"/>
        <v>260</v>
      </c>
      <c r="BG48" s="14">
        <f t="shared" si="162"/>
        <v>260</v>
      </c>
      <c r="BH48" s="14">
        <f t="shared" si="162"/>
        <v>260</v>
      </c>
      <c r="BI48" s="14">
        <f t="shared" si="162"/>
        <v>260</v>
      </c>
      <c r="BJ48" s="14">
        <f t="shared" si="162"/>
        <v>260</v>
      </c>
      <c r="BK48" s="14">
        <f t="shared" si="162"/>
        <v>260</v>
      </c>
      <c r="BL48" s="14">
        <f t="shared" si="162"/>
        <v>260</v>
      </c>
      <c r="BM48" s="14">
        <f t="shared" si="162"/>
        <v>260</v>
      </c>
      <c r="BN48" s="14">
        <f t="shared" si="162"/>
        <v>260</v>
      </c>
      <c r="BO48" s="14">
        <f t="shared" si="162"/>
        <v>260</v>
      </c>
      <c r="BP48" s="14">
        <f t="shared" si="162"/>
        <v>260</v>
      </c>
      <c r="BQ48" s="14">
        <f t="shared" si="162"/>
        <v>260</v>
      </c>
      <c r="BR48" s="14">
        <f t="shared" si="162"/>
        <v>260</v>
      </c>
      <c r="BS48" s="14">
        <f t="shared" si="162"/>
        <v>260</v>
      </c>
      <c r="BT48" s="14">
        <f t="shared" ref="BT48:CY48" si="163">IF(BT5="","",SUM(BT38:BT47))</f>
        <v>260</v>
      </c>
      <c r="BU48" s="14">
        <f t="shared" si="163"/>
        <v>260</v>
      </c>
      <c r="BV48" s="14">
        <f t="shared" si="163"/>
        <v>260</v>
      </c>
      <c r="BW48" s="14">
        <f t="shared" si="163"/>
        <v>260</v>
      </c>
      <c r="BX48" s="14" t="str">
        <f t="shared" si="163"/>
        <v/>
      </c>
      <c r="BY48" s="14" t="str">
        <f t="shared" si="163"/>
        <v/>
      </c>
      <c r="BZ48" s="14" t="str">
        <f t="shared" si="163"/>
        <v/>
      </c>
      <c r="CA48" s="14" t="str">
        <f t="shared" si="163"/>
        <v/>
      </c>
      <c r="CB48" s="14" t="str">
        <f t="shared" si="163"/>
        <v/>
      </c>
      <c r="CC48" s="14" t="str">
        <f t="shared" si="163"/>
        <v/>
      </c>
      <c r="CD48" s="14" t="str">
        <f t="shared" si="163"/>
        <v/>
      </c>
      <c r="CE48" s="14" t="str">
        <f t="shared" si="163"/>
        <v/>
      </c>
      <c r="CF48" s="14" t="str">
        <f t="shared" si="163"/>
        <v/>
      </c>
      <c r="CG48" s="14" t="str">
        <f t="shared" si="163"/>
        <v/>
      </c>
      <c r="CH48" s="14" t="str">
        <f t="shared" si="163"/>
        <v/>
      </c>
      <c r="CI48" s="14" t="str">
        <f t="shared" si="163"/>
        <v/>
      </c>
      <c r="CJ48" s="14" t="str">
        <f t="shared" si="163"/>
        <v/>
      </c>
      <c r="CK48" s="14" t="str">
        <f t="shared" si="163"/>
        <v/>
      </c>
      <c r="CL48" s="14" t="str">
        <f t="shared" si="163"/>
        <v/>
      </c>
      <c r="CM48" s="14" t="str">
        <f t="shared" si="163"/>
        <v/>
      </c>
      <c r="CN48" s="14" t="str">
        <f t="shared" si="163"/>
        <v/>
      </c>
      <c r="CO48" s="14" t="str">
        <f t="shared" si="163"/>
        <v/>
      </c>
      <c r="CP48" s="14" t="str">
        <f t="shared" si="163"/>
        <v/>
      </c>
      <c r="CQ48" s="14" t="str">
        <f t="shared" si="163"/>
        <v/>
      </c>
      <c r="CR48" s="14" t="str">
        <f t="shared" si="163"/>
        <v/>
      </c>
      <c r="CS48" s="14" t="str">
        <f t="shared" si="163"/>
        <v/>
      </c>
      <c r="CT48" s="14" t="str">
        <f t="shared" si="163"/>
        <v/>
      </c>
      <c r="CU48" s="14" t="str">
        <f t="shared" si="163"/>
        <v/>
      </c>
      <c r="CV48" s="14" t="str">
        <f t="shared" si="163"/>
        <v/>
      </c>
      <c r="CW48" s="14" t="str">
        <f t="shared" si="163"/>
        <v/>
      </c>
      <c r="CX48" s="14" t="str">
        <f t="shared" si="163"/>
        <v/>
      </c>
      <c r="CY48" s="14" t="str">
        <f t="shared" si="163"/>
        <v/>
      </c>
      <c r="CZ48" s="14" t="str">
        <f t="shared" ref="CZ48:DD48" si="164">IF(CZ5="","",SUM(CZ38:CZ47))</f>
        <v/>
      </c>
      <c r="DA48" s="14" t="str">
        <f t="shared" si="164"/>
        <v/>
      </c>
      <c r="DB48" s="14" t="str">
        <f t="shared" si="164"/>
        <v/>
      </c>
      <c r="DC48" s="14" t="str">
        <f t="shared" si="164"/>
        <v/>
      </c>
      <c r="DD48" s="14" t="str">
        <f t="shared" si="164"/>
        <v/>
      </c>
    </row>
    <row r="49" spans="2:108" ht="24" customHeight="1" thickTop="1" thickBot="1">
      <c r="B49" s="91" t="s">
        <v>34</v>
      </c>
      <c r="C49" s="428" t="s">
        <v>243</v>
      </c>
      <c r="D49" s="429"/>
      <c r="E49" s="430"/>
      <c r="F49" s="430"/>
      <c r="G49" s="431"/>
      <c r="H49" s="11">
        <f t="shared" ref="H49:AM49" si="165">IF(H5="","",H37-H48)</f>
        <v>-491</v>
      </c>
      <c r="I49" s="11">
        <f t="shared" si="165"/>
        <v>-9</v>
      </c>
      <c r="J49" s="11">
        <f t="shared" si="165"/>
        <v>-209</v>
      </c>
      <c r="K49" s="11">
        <f t="shared" si="165"/>
        <v>-9</v>
      </c>
      <c r="L49" s="11">
        <f t="shared" si="165"/>
        <v>-31</v>
      </c>
      <c r="M49" s="11">
        <f t="shared" si="165"/>
        <v>-31</v>
      </c>
      <c r="N49" s="11">
        <f t="shared" si="165"/>
        <v>-31</v>
      </c>
      <c r="O49" s="11">
        <f t="shared" si="165"/>
        <v>-47</v>
      </c>
      <c r="P49" s="11">
        <f t="shared" si="165"/>
        <v>33</v>
      </c>
      <c r="Q49" s="11">
        <f t="shared" si="165"/>
        <v>33</v>
      </c>
      <c r="R49" s="11">
        <f t="shared" si="165"/>
        <v>13</v>
      </c>
      <c r="S49" s="11">
        <f t="shared" si="165"/>
        <v>13</v>
      </c>
      <c r="T49" s="11">
        <f t="shared" si="165"/>
        <v>-187</v>
      </c>
      <c r="U49" s="11">
        <f t="shared" si="165"/>
        <v>-13</v>
      </c>
      <c r="V49" s="11">
        <f t="shared" si="165"/>
        <v>-13</v>
      </c>
      <c r="W49" s="11">
        <f t="shared" si="165"/>
        <v>2</v>
      </c>
      <c r="X49" s="11">
        <f t="shared" si="165"/>
        <v>-26</v>
      </c>
      <c r="Y49" s="11">
        <f t="shared" si="165"/>
        <v>2</v>
      </c>
      <c r="Z49" s="11">
        <f t="shared" si="165"/>
        <v>97</v>
      </c>
      <c r="AA49" s="11">
        <f t="shared" si="165"/>
        <v>-2</v>
      </c>
      <c r="AB49" s="11">
        <f t="shared" si="165"/>
        <v>96</v>
      </c>
      <c r="AC49" s="11">
        <f t="shared" si="165"/>
        <v>96</v>
      </c>
      <c r="AD49" s="11">
        <f t="shared" si="165"/>
        <v>96</v>
      </c>
      <c r="AE49" s="11">
        <f t="shared" si="165"/>
        <v>267</v>
      </c>
      <c r="AF49" s="11">
        <f t="shared" si="165"/>
        <v>267</v>
      </c>
      <c r="AG49" s="11">
        <f t="shared" si="165"/>
        <v>267</v>
      </c>
      <c r="AH49" s="11">
        <f t="shared" si="165"/>
        <v>67</v>
      </c>
      <c r="AI49" s="11">
        <f t="shared" si="165"/>
        <v>-17</v>
      </c>
      <c r="AJ49" s="11">
        <f t="shared" si="165"/>
        <v>47</v>
      </c>
      <c r="AK49" s="11">
        <f t="shared" si="165"/>
        <v>47</v>
      </c>
      <c r="AL49" s="11">
        <f t="shared" si="165"/>
        <v>47</v>
      </c>
      <c r="AM49" s="11">
        <f t="shared" si="165"/>
        <v>47</v>
      </c>
      <c r="AN49" s="11">
        <f t="shared" ref="AN49:BS49" si="166">IF(AN5="","",AN37-AN48)</f>
        <v>-110</v>
      </c>
      <c r="AO49" s="11">
        <f t="shared" si="166"/>
        <v>-70</v>
      </c>
      <c r="AP49" s="11">
        <f t="shared" si="166"/>
        <v>30</v>
      </c>
      <c r="AQ49" s="11">
        <f t="shared" si="166"/>
        <v>10</v>
      </c>
      <c r="AR49" s="11">
        <f t="shared" si="166"/>
        <v>10</v>
      </c>
      <c r="AS49" s="11">
        <f t="shared" si="166"/>
        <v>10</v>
      </c>
      <c r="AT49" s="11">
        <f t="shared" si="166"/>
        <v>25</v>
      </c>
      <c r="AU49" s="11">
        <f t="shared" si="166"/>
        <v>25</v>
      </c>
      <c r="AV49" s="11">
        <f t="shared" si="166"/>
        <v>-175</v>
      </c>
      <c r="AW49" s="11">
        <f t="shared" si="166"/>
        <v>25</v>
      </c>
      <c r="AX49" s="11">
        <f t="shared" si="166"/>
        <v>25</v>
      </c>
      <c r="AY49" s="11">
        <f t="shared" si="166"/>
        <v>65</v>
      </c>
      <c r="AZ49" s="11">
        <f t="shared" si="166"/>
        <v>65</v>
      </c>
      <c r="BA49" s="11">
        <f t="shared" si="166"/>
        <v>65</v>
      </c>
      <c r="BB49" s="11">
        <f t="shared" si="166"/>
        <v>65</v>
      </c>
      <c r="BC49" s="11">
        <f t="shared" si="166"/>
        <v>-8</v>
      </c>
      <c r="BD49" s="11">
        <f t="shared" si="166"/>
        <v>-6</v>
      </c>
      <c r="BE49" s="11">
        <f t="shared" si="166"/>
        <v>-6</v>
      </c>
      <c r="BF49" s="11">
        <f t="shared" si="166"/>
        <v>-6</v>
      </c>
      <c r="BG49" s="11">
        <f t="shared" si="166"/>
        <v>-6</v>
      </c>
      <c r="BH49" s="11">
        <f t="shared" si="166"/>
        <v>-6</v>
      </c>
      <c r="BI49" s="11">
        <f t="shared" si="166"/>
        <v>-6</v>
      </c>
      <c r="BJ49" s="11">
        <f t="shared" si="166"/>
        <v>-6</v>
      </c>
      <c r="BK49" s="11">
        <f t="shared" si="166"/>
        <v>-6</v>
      </c>
      <c r="BL49" s="11">
        <f t="shared" si="166"/>
        <v>-6</v>
      </c>
      <c r="BM49" s="11">
        <f t="shared" si="166"/>
        <v>-6</v>
      </c>
      <c r="BN49" s="11">
        <f t="shared" si="166"/>
        <v>-6</v>
      </c>
      <c r="BO49" s="11">
        <f t="shared" si="166"/>
        <v>-6</v>
      </c>
      <c r="BP49" s="11">
        <f t="shared" si="166"/>
        <v>-6</v>
      </c>
      <c r="BQ49" s="11">
        <f t="shared" si="166"/>
        <v>-6</v>
      </c>
      <c r="BR49" s="11">
        <f t="shared" si="166"/>
        <v>-6</v>
      </c>
      <c r="BS49" s="11">
        <f t="shared" si="166"/>
        <v>-6</v>
      </c>
      <c r="BT49" s="11">
        <f t="shared" ref="BT49:CY49" si="167">IF(BT5="","",BT37-BT48)</f>
        <v>-6</v>
      </c>
      <c r="BU49" s="11">
        <f t="shared" si="167"/>
        <v>-6</v>
      </c>
      <c r="BV49" s="11">
        <f t="shared" si="167"/>
        <v>-6</v>
      </c>
      <c r="BW49" s="11">
        <f t="shared" si="167"/>
        <v>-6</v>
      </c>
      <c r="BX49" s="11" t="str">
        <f t="shared" si="167"/>
        <v/>
      </c>
      <c r="BY49" s="11" t="str">
        <f t="shared" si="167"/>
        <v/>
      </c>
      <c r="BZ49" s="11" t="str">
        <f t="shared" si="167"/>
        <v/>
      </c>
      <c r="CA49" s="11" t="str">
        <f t="shared" si="167"/>
        <v/>
      </c>
      <c r="CB49" s="11" t="str">
        <f t="shared" si="167"/>
        <v/>
      </c>
      <c r="CC49" s="11" t="str">
        <f t="shared" si="167"/>
        <v/>
      </c>
      <c r="CD49" s="11" t="str">
        <f t="shared" si="167"/>
        <v/>
      </c>
      <c r="CE49" s="11" t="str">
        <f t="shared" si="167"/>
        <v/>
      </c>
      <c r="CF49" s="11" t="str">
        <f t="shared" si="167"/>
        <v/>
      </c>
      <c r="CG49" s="11" t="str">
        <f t="shared" si="167"/>
        <v/>
      </c>
      <c r="CH49" s="11" t="str">
        <f t="shared" si="167"/>
        <v/>
      </c>
      <c r="CI49" s="11" t="str">
        <f t="shared" si="167"/>
        <v/>
      </c>
      <c r="CJ49" s="11" t="str">
        <f t="shared" si="167"/>
        <v/>
      </c>
      <c r="CK49" s="11" t="str">
        <f t="shared" si="167"/>
        <v/>
      </c>
      <c r="CL49" s="11" t="str">
        <f t="shared" si="167"/>
        <v/>
      </c>
      <c r="CM49" s="11" t="str">
        <f t="shared" si="167"/>
        <v/>
      </c>
      <c r="CN49" s="11" t="str">
        <f t="shared" si="167"/>
        <v/>
      </c>
      <c r="CO49" s="11" t="str">
        <f t="shared" si="167"/>
        <v/>
      </c>
      <c r="CP49" s="11" t="str">
        <f t="shared" si="167"/>
        <v/>
      </c>
      <c r="CQ49" s="11" t="str">
        <f t="shared" si="167"/>
        <v/>
      </c>
      <c r="CR49" s="11" t="str">
        <f t="shared" si="167"/>
        <v/>
      </c>
      <c r="CS49" s="11" t="str">
        <f t="shared" si="167"/>
        <v/>
      </c>
      <c r="CT49" s="11" t="str">
        <f t="shared" si="167"/>
        <v/>
      </c>
      <c r="CU49" s="11" t="str">
        <f t="shared" si="167"/>
        <v/>
      </c>
      <c r="CV49" s="11" t="str">
        <f t="shared" si="167"/>
        <v/>
      </c>
      <c r="CW49" s="11" t="str">
        <f t="shared" si="167"/>
        <v/>
      </c>
      <c r="CX49" s="11" t="str">
        <f t="shared" si="167"/>
        <v/>
      </c>
      <c r="CY49" s="11" t="str">
        <f t="shared" si="167"/>
        <v/>
      </c>
      <c r="CZ49" s="11" t="str">
        <f t="shared" ref="CZ49:DD49" si="168">IF(CZ5="","",CZ37-CZ48)</f>
        <v/>
      </c>
      <c r="DA49" s="11" t="str">
        <f t="shared" si="168"/>
        <v/>
      </c>
      <c r="DB49" s="11" t="str">
        <f t="shared" si="168"/>
        <v/>
      </c>
      <c r="DC49" s="11" t="str">
        <f t="shared" si="168"/>
        <v/>
      </c>
      <c r="DD49" s="11" t="str">
        <f t="shared" si="168"/>
        <v/>
      </c>
    </row>
    <row r="50" spans="2:108" ht="24" customHeight="1" thickTop="1" thickBot="1">
      <c r="B50" s="96" t="s">
        <v>69</v>
      </c>
      <c r="C50" s="435" t="s">
        <v>242</v>
      </c>
      <c r="D50" s="436"/>
      <c r="E50" s="437"/>
      <c r="F50" s="436">
        <f>基本情報!H11</f>
        <v>560</v>
      </c>
      <c r="G50" s="438"/>
      <c r="H50" s="232">
        <f>IF(H5="","",F50+H49)</f>
        <v>69</v>
      </c>
      <c r="I50" s="232">
        <f t="shared" ref="I50:AN50" si="169">IF(I5="","",H50+I49)</f>
        <v>60</v>
      </c>
      <c r="J50" s="232">
        <f t="shared" si="169"/>
        <v>-149</v>
      </c>
      <c r="K50" s="232">
        <f t="shared" si="169"/>
        <v>-158</v>
      </c>
      <c r="L50" s="232">
        <f t="shared" si="169"/>
        <v>-189</v>
      </c>
      <c r="M50" s="232">
        <f t="shared" si="169"/>
        <v>-220</v>
      </c>
      <c r="N50" s="232">
        <f t="shared" si="169"/>
        <v>-251</v>
      </c>
      <c r="O50" s="232">
        <f t="shared" si="169"/>
        <v>-298</v>
      </c>
      <c r="P50" s="232">
        <f t="shared" si="169"/>
        <v>-265</v>
      </c>
      <c r="Q50" s="232">
        <f t="shared" si="169"/>
        <v>-232</v>
      </c>
      <c r="R50" s="232">
        <f t="shared" si="169"/>
        <v>-219</v>
      </c>
      <c r="S50" s="232">
        <f t="shared" si="169"/>
        <v>-206</v>
      </c>
      <c r="T50" s="232">
        <f t="shared" si="169"/>
        <v>-393</v>
      </c>
      <c r="U50" s="232">
        <f t="shared" si="169"/>
        <v>-406</v>
      </c>
      <c r="V50" s="232">
        <f t="shared" si="169"/>
        <v>-419</v>
      </c>
      <c r="W50" s="232">
        <f t="shared" si="169"/>
        <v>-417</v>
      </c>
      <c r="X50" s="232">
        <f t="shared" si="169"/>
        <v>-443</v>
      </c>
      <c r="Y50" s="232">
        <f t="shared" si="169"/>
        <v>-441</v>
      </c>
      <c r="Z50" s="232">
        <f t="shared" si="169"/>
        <v>-344</v>
      </c>
      <c r="AA50" s="232">
        <f t="shared" si="169"/>
        <v>-346</v>
      </c>
      <c r="AB50" s="232">
        <f t="shared" si="169"/>
        <v>-250</v>
      </c>
      <c r="AC50" s="232">
        <f t="shared" si="169"/>
        <v>-154</v>
      </c>
      <c r="AD50" s="232">
        <f t="shared" si="169"/>
        <v>-58</v>
      </c>
      <c r="AE50" s="232">
        <f t="shared" si="169"/>
        <v>209</v>
      </c>
      <c r="AF50" s="232">
        <f t="shared" si="169"/>
        <v>476</v>
      </c>
      <c r="AG50" s="232">
        <f t="shared" si="169"/>
        <v>743</v>
      </c>
      <c r="AH50" s="232">
        <f t="shared" si="169"/>
        <v>810</v>
      </c>
      <c r="AI50" s="232">
        <f t="shared" si="169"/>
        <v>793</v>
      </c>
      <c r="AJ50" s="232">
        <f t="shared" si="169"/>
        <v>840</v>
      </c>
      <c r="AK50" s="232">
        <f t="shared" si="169"/>
        <v>887</v>
      </c>
      <c r="AL50" s="232">
        <f t="shared" si="169"/>
        <v>934</v>
      </c>
      <c r="AM50" s="232">
        <f t="shared" si="169"/>
        <v>981</v>
      </c>
      <c r="AN50" s="232">
        <f t="shared" si="169"/>
        <v>871</v>
      </c>
      <c r="AO50" s="232">
        <f t="shared" ref="AO50:BT50" si="170">IF(AO5="","",AN50+AO49)</f>
        <v>801</v>
      </c>
      <c r="AP50" s="232">
        <f t="shared" si="170"/>
        <v>831</v>
      </c>
      <c r="AQ50" s="232">
        <f t="shared" si="170"/>
        <v>841</v>
      </c>
      <c r="AR50" s="232">
        <f t="shared" si="170"/>
        <v>851</v>
      </c>
      <c r="AS50" s="232">
        <f t="shared" si="170"/>
        <v>861</v>
      </c>
      <c r="AT50" s="232">
        <f t="shared" si="170"/>
        <v>886</v>
      </c>
      <c r="AU50" s="232">
        <f t="shared" si="170"/>
        <v>911</v>
      </c>
      <c r="AV50" s="232">
        <f t="shared" si="170"/>
        <v>736</v>
      </c>
      <c r="AW50" s="232">
        <f t="shared" si="170"/>
        <v>761</v>
      </c>
      <c r="AX50" s="232">
        <f t="shared" si="170"/>
        <v>786</v>
      </c>
      <c r="AY50" s="232">
        <f t="shared" si="170"/>
        <v>851</v>
      </c>
      <c r="AZ50" s="232">
        <f t="shared" si="170"/>
        <v>916</v>
      </c>
      <c r="BA50" s="232">
        <f t="shared" si="170"/>
        <v>981</v>
      </c>
      <c r="BB50" s="232">
        <f t="shared" si="170"/>
        <v>1046</v>
      </c>
      <c r="BC50" s="232">
        <f t="shared" si="170"/>
        <v>1038</v>
      </c>
      <c r="BD50" s="232">
        <f t="shared" si="170"/>
        <v>1032</v>
      </c>
      <c r="BE50" s="232">
        <f t="shared" si="170"/>
        <v>1026</v>
      </c>
      <c r="BF50" s="232">
        <f t="shared" si="170"/>
        <v>1020</v>
      </c>
      <c r="BG50" s="232">
        <f t="shared" si="170"/>
        <v>1014</v>
      </c>
      <c r="BH50" s="232">
        <f t="shared" si="170"/>
        <v>1008</v>
      </c>
      <c r="BI50" s="232">
        <f t="shared" si="170"/>
        <v>1002</v>
      </c>
      <c r="BJ50" s="232">
        <f t="shared" si="170"/>
        <v>996</v>
      </c>
      <c r="BK50" s="232">
        <f t="shared" si="170"/>
        <v>990</v>
      </c>
      <c r="BL50" s="232">
        <f t="shared" si="170"/>
        <v>984</v>
      </c>
      <c r="BM50" s="232">
        <f t="shared" si="170"/>
        <v>978</v>
      </c>
      <c r="BN50" s="232">
        <f t="shared" si="170"/>
        <v>972</v>
      </c>
      <c r="BO50" s="232">
        <f t="shared" si="170"/>
        <v>966</v>
      </c>
      <c r="BP50" s="232">
        <f t="shared" si="170"/>
        <v>960</v>
      </c>
      <c r="BQ50" s="232">
        <f t="shared" si="170"/>
        <v>954</v>
      </c>
      <c r="BR50" s="232">
        <f t="shared" si="170"/>
        <v>948</v>
      </c>
      <c r="BS50" s="232">
        <f t="shared" si="170"/>
        <v>942</v>
      </c>
      <c r="BT50" s="232">
        <f t="shared" si="170"/>
        <v>936</v>
      </c>
      <c r="BU50" s="232">
        <f t="shared" ref="BU50:CZ50" si="171">IF(BU5="","",BT50+BU49)</f>
        <v>930</v>
      </c>
      <c r="BV50" s="232">
        <f t="shared" si="171"/>
        <v>924</v>
      </c>
      <c r="BW50" s="232">
        <f t="shared" si="171"/>
        <v>918</v>
      </c>
      <c r="BX50" s="232" t="str">
        <f t="shared" si="171"/>
        <v/>
      </c>
      <c r="BY50" s="232" t="str">
        <f t="shared" si="171"/>
        <v/>
      </c>
      <c r="BZ50" s="232" t="str">
        <f t="shared" si="171"/>
        <v/>
      </c>
      <c r="CA50" s="232" t="str">
        <f t="shared" si="171"/>
        <v/>
      </c>
      <c r="CB50" s="232" t="str">
        <f t="shared" si="171"/>
        <v/>
      </c>
      <c r="CC50" s="232" t="str">
        <f t="shared" si="171"/>
        <v/>
      </c>
      <c r="CD50" s="232" t="str">
        <f t="shared" si="171"/>
        <v/>
      </c>
      <c r="CE50" s="232" t="str">
        <f t="shared" si="171"/>
        <v/>
      </c>
      <c r="CF50" s="232" t="str">
        <f t="shared" si="171"/>
        <v/>
      </c>
      <c r="CG50" s="232" t="str">
        <f t="shared" si="171"/>
        <v/>
      </c>
      <c r="CH50" s="232" t="str">
        <f t="shared" si="171"/>
        <v/>
      </c>
      <c r="CI50" s="232" t="str">
        <f t="shared" si="171"/>
        <v/>
      </c>
      <c r="CJ50" s="232" t="str">
        <f t="shared" si="171"/>
        <v/>
      </c>
      <c r="CK50" s="232" t="str">
        <f t="shared" si="171"/>
        <v/>
      </c>
      <c r="CL50" s="232" t="str">
        <f t="shared" si="171"/>
        <v/>
      </c>
      <c r="CM50" s="232" t="str">
        <f t="shared" si="171"/>
        <v/>
      </c>
      <c r="CN50" s="232" t="str">
        <f t="shared" si="171"/>
        <v/>
      </c>
      <c r="CO50" s="232" t="str">
        <f t="shared" si="171"/>
        <v/>
      </c>
      <c r="CP50" s="232" t="str">
        <f t="shared" si="171"/>
        <v/>
      </c>
      <c r="CQ50" s="232" t="str">
        <f t="shared" si="171"/>
        <v/>
      </c>
      <c r="CR50" s="232" t="str">
        <f t="shared" si="171"/>
        <v/>
      </c>
      <c r="CS50" s="232" t="str">
        <f t="shared" si="171"/>
        <v/>
      </c>
      <c r="CT50" s="232" t="str">
        <f t="shared" si="171"/>
        <v/>
      </c>
      <c r="CU50" s="232" t="str">
        <f t="shared" si="171"/>
        <v/>
      </c>
      <c r="CV50" s="232" t="str">
        <f t="shared" si="171"/>
        <v/>
      </c>
      <c r="CW50" s="232" t="str">
        <f t="shared" si="171"/>
        <v/>
      </c>
      <c r="CX50" s="232" t="str">
        <f t="shared" si="171"/>
        <v/>
      </c>
      <c r="CY50" s="232" t="str">
        <f t="shared" si="171"/>
        <v/>
      </c>
      <c r="CZ50" s="232" t="str">
        <f t="shared" si="171"/>
        <v/>
      </c>
      <c r="DA50" s="232" t="str">
        <f t="shared" ref="DA50:DD50" si="172">IF(DA5="","",CZ50+DA49)</f>
        <v/>
      </c>
      <c r="DB50" s="232" t="str">
        <f t="shared" si="172"/>
        <v/>
      </c>
      <c r="DC50" s="232" t="str">
        <f t="shared" si="172"/>
        <v/>
      </c>
      <c r="DD50" s="232" t="str">
        <f t="shared" si="172"/>
        <v/>
      </c>
    </row>
    <row r="51" spans="2:108" ht="24" hidden="1" customHeight="1" thickTop="1" thickBot="1">
      <c r="B51" s="96" t="s">
        <v>72</v>
      </c>
      <c r="C51" s="422" t="s">
        <v>70</v>
      </c>
      <c r="D51" s="423"/>
      <c r="E51" s="423"/>
      <c r="F51" s="424"/>
      <c r="G51" s="100"/>
      <c r="H51" s="15"/>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F51" s="12"/>
      <c r="BG51" s="12"/>
      <c r="BH51" s="12"/>
      <c r="BI51" s="12"/>
      <c r="BJ51" s="12"/>
      <c r="BK51" s="12"/>
      <c r="BL51" s="12"/>
      <c r="BM51" s="12"/>
      <c r="BN51" s="12"/>
      <c r="BO51" s="12"/>
      <c r="BP51" s="12"/>
      <c r="BQ51" s="12"/>
      <c r="BR51" s="12"/>
      <c r="BS51" s="12"/>
      <c r="BT51" s="12"/>
      <c r="BU51" s="12"/>
      <c r="BV51" s="12"/>
      <c r="BW51" s="12"/>
      <c r="BX51" s="12"/>
      <c r="BY51" s="12"/>
      <c r="BZ51" s="12"/>
      <c r="CA51" s="12"/>
      <c r="CB51" s="12"/>
      <c r="CC51" s="12"/>
      <c r="CD51" s="12"/>
      <c r="CE51" s="12"/>
    </row>
    <row r="52" spans="2:108" ht="24" hidden="1" customHeight="1" thickTop="1">
      <c r="B52" s="96" t="s">
        <v>73</v>
      </c>
      <c r="C52" s="425" t="s">
        <v>71</v>
      </c>
      <c r="D52" s="426"/>
      <c r="E52" s="426"/>
      <c r="F52" s="427"/>
      <c r="G52" s="100"/>
      <c r="H52" s="15"/>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J52" s="12"/>
      <c r="BK52" s="12"/>
      <c r="BL52" s="12"/>
      <c r="BM52" s="12"/>
      <c r="BN52" s="12"/>
      <c r="BO52" s="12"/>
      <c r="BP52" s="12"/>
      <c r="BQ52" s="12"/>
      <c r="BR52" s="12"/>
      <c r="BS52" s="12"/>
      <c r="BT52" s="12"/>
      <c r="BU52" s="12"/>
      <c r="BV52" s="12"/>
      <c r="BW52" s="12"/>
      <c r="BX52" s="12"/>
      <c r="BY52" s="12"/>
      <c r="BZ52" s="12"/>
      <c r="CA52" s="12"/>
      <c r="CB52" s="12"/>
      <c r="CC52" s="12"/>
      <c r="CD52" s="12"/>
      <c r="CE52" s="12"/>
    </row>
    <row r="53" spans="2:108" ht="13.5" thickTop="1"/>
    <row r="54" spans="2:108" ht="17.5">
      <c r="G54" s="101" t="s">
        <v>265</v>
      </c>
      <c r="H54" s="2" t="s">
        <v>489</v>
      </c>
    </row>
  </sheetData>
  <sheetProtection algorithmName="SHA-512" hashValue="zCCeGENOxHcC2pzchOB9r9nuLMNt/3cgGKPtTewwXe0UfGGq6rytjeyzgM3MvO1IkKmXJ5GEpaQT9ZtuIKN/9Q==" saltValue="Pc/LmvHWTLF92faX2WHS1Q==" spinCount="100000" sheet="1" objects="1" scenarios="1"/>
  <mergeCells count="64">
    <mergeCell ref="D40:E40"/>
    <mergeCell ref="D46:G46"/>
    <mergeCell ref="D39:E39"/>
    <mergeCell ref="D41:G41"/>
    <mergeCell ref="D43:G43"/>
    <mergeCell ref="D44:G44"/>
    <mergeCell ref="D17:G17"/>
    <mergeCell ref="E16:G16"/>
    <mergeCell ref="C11:C17"/>
    <mergeCell ref="D11:D16"/>
    <mergeCell ref="D18:E19"/>
    <mergeCell ref="H2:I2"/>
    <mergeCell ref="C51:F51"/>
    <mergeCell ref="C52:F52"/>
    <mergeCell ref="C49:G49"/>
    <mergeCell ref="C38:C48"/>
    <mergeCell ref="E42:G42"/>
    <mergeCell ref="C50:E50"/>
    <mergeCell ref="F50:G50"/>
    <mergeCell ref="E4:F4"/>
    <mergeCell ref="E11:G14"/>
    <mergeCell ref="E15:G15"/>
    <mergeCell ref="F2:G2"/>
    <mergeCell ref="D5:F5"/>
    <mergeCell ref="D6:F6"/>
    <mergeCell ref="D7:F7"/>
    <mergeCell ref="D8:F8"/>
    <mergeCell ref="B18:B19"/>
    <mergeCell ref="C18:C37"/>
    <mergeCell ref="F18:G18"/>
    <mergeCell ref="F19:G19"/>
    <mergeCell ref="B20:B21"/>
    <mergeCell ref="E20:E21"/>
    <mergeCell ref="F20:G20"/>
    <mergeCell ref="B24:B25"/>
    <mergeCell ref="E24:E25"/>
    <mergeCell ref="F25:G25"/>
    <mergeCell ref="B26:B29"/>
    <mergeCell ref="F27:G27"/>
    <mergeCell ref="F29:G29"/>
    <mergeCell ref="F28:G28"/>
    <mergeCell ref="F22:G22"/>
    <mergeCell ref="F23:G23"/>
    <mergeCell ref="E48:G48"/>
    <mergeCell ref="F21:G21"/>
    <mergeCell ref="F26:G26"/>
    <mergeCell ref="E26:E29"/>
    <mergeCell ref="F24:G24"/>
    <mergeCell ref="D22:E23"/>
    <mergeCell ref="D31:G31"/>
    <mergeCell ref="D32:G32"/>
    <mergeCell ref="D33:G33"/>
    <mergeCell ref="D35:G35"/>
    <mergeCell ref="D30:F30"/>
    <mergeCell ref="D36:G36"/>
    <mergeCell ref="D37:G37"/>
    <mergeCell ref="D38:E38"/>
    <mergeCell ref="D45:G45"/>
    <mergeCell ref="D47:G47"/>
    <mergeCell ref="B5:B10"/>
    <mergeCell ref="C5:C10"/>
    <mergeCell ref="B11:B16"/>
    <mergeCell ref="D9:F9"/>
    <mergeCell ref="D10:F10"/>
  </mergeCells>
  <phoneticPr fontId="1"/>
  <conditionalFormatting sqref="H37:DD37">
    <cfRule type="cellIs" dxfId="5" priority="6" operator="equal">
      <formula>0</formula>
    </cfRule>
    <cfRule type="cellIs" dxfId="4" priority="7" operator="equal">
      <formula>0</formula>
    </cfRule>
  </conditionalFormatting>
  <conditionalFormatting sqref="H48:DD48">
    <cfRule type="cellIs" dxfId="3" priority="1" operator="equal">
      <formula>0</formula>
    </cfRule>
    <cfRule type="cellIs" dxfId="2" priority="2" operator="equal">
      <formula>0</formula>
    </cfRule>
  </conditionalFormatting>
  <conditionalFormatting sqref="H49:DD49">
    <cfRule type="cellIs" dxfId="1" priority="4" operator="equal">
      <formula>0</formula>
    </cfRule>
  </conditionalFormatting>
  <conditionalFormatting sqref="H50:DD50 H51:CE52">
    <cfRule type="cellIs" dxfId="0" priority="3" operator="equal">
      <formula>0</formula>
    </cfRule>
  </conditionalFormatting>
  <hyperlinks>
    <hyperlink ref="E42:G42" location="税金など!A1" display="60歳以降の税金・社会保険料" xr:uid="{6FBCF34A-E510-4E8F-B5DB-0021C8863838}"/>
    <hyperlink ref="F18:G18" location="あなたの給与所得!A1" display="本人" xr:uid="{8C3A8711-E342-47AF-A7EA-DF63F47CAA38}"/>
    <hyperlink ref="F19:G19" location="配偶者の給与所得!A1" display="配偶者" xr:uid="{81F54633-8688-41D5-A1F3-06171E367B7D}"/>
    <hyperlink ref="F26:G26" location="あなたの公的年金!A1" display="本人（国民年金）" xr:uid="{AA7B89D5-D40D-43AB-AA46-02346884A6A4}"/>
    <hyperlink ref="F27:G27" location="あなたの公的年金!A1" display="本人（厚生年金）" xr:uid="{B4F56B31-BB41-4ACA-9401-57053B746265}"/>
    <hyperlink ref="F28:G28" location="配偶者の公的年金!A1" display="配偶者（基礎年金）" xr:uid="{6EDC4DE9-C63D-4493-81A8-39E4B1B0048F}"/>
    <hyperlink ref="F29:G29" location="配偶者の公的年金!A1" display="配偶者（厚生年金）" xr:uid="{0DBDBEEA-3498-4D74-9AF6-C8E47584DEE7}"/>
    <hyperlink ref="G54" location="グラフ!A1" display="グラフへ" xr:uid="{2EB58EC6-6643-42CA-B8F8-8661B741369C}"/>
    <hyperlink ref="F24:G24" location="あなたの企業年金!A1" display="本人（終身）🖱" xr:uid="{DB8601D2-8087-4DFE-A29A-CB306643B4B2}"/>
    <hyperlink ref="F25:G25" location="配偶者の企業年金!A1" display="配偶者　　　　☞" xr:uid="{A527A12D-3E41-4A13-8487-25BF414217D3}"/>
    <hyperlink ref="D39" location="教育費!A1" display="教育費🖱" xr:uid="{B7D723C4-0E9C-45F2-8F90-075C4BCF1815}"/>
    <hyperlink ref="F2:G2" location="基本情報!A1" display="🔙基本情報へ戻る" xr:uid="{3FEA8AAA-B50A-4C70-BB00-55D94F1C5FD6}"/>
    <hyperlink ref="E2" location="目次!A1" display="🔙目次へ戻る" xr:uid="{F3A5C2B8-6FA9-40AE-B1A4-D3A0F72DFB05}"/>
    <hyperlink ref="F22:G22" location="あなたの企業年金!A1" display="本人（終身）🖱" xr:uid="{F80339EE-3413-4100-B251-BEFEB04C9DBD}"/>
    <hyperlink ref="F23:G23" location="配偶者の企業年金!A1" display="配偶者　　　　☞" xr:uid="{8CD93DB1-15F4-454C-9924-26296FA4F1C5}"/>
    <hyperlink ref="E15:G15" location="ライフイベント表!A1" display="🔙ライフイベント表に戻る" xr:uid="{1FCC4678-E46F-459E-A651-DFC3A7B71509}"/>
    <hyperlink ref="D38:E38" location="基礎生活費!A1" display="基礎生活費　🖱　　　" xr:uid="{9011DAF7-875D-48EA-9FF4-3F15DB7935B7}"/>
    <hyperlink ref="D39:E39" location="教育費!A1" display="教育費　🖱" xr:uid="{DBBBE7D3-7B7A-4E0C-82F2-CAE10EFBD8A6}"/>
    <hyperlink ref="D45:G45" location="ライフイベント表!A1" display="一時支出②ライフイベント表から" xr:uid="{DE22E5FA-8AAB-465C-980F-452A912C2F8D}"/>
    <hyperlink ref="D40:E40" location="住居費!A1" display="住居費   🖱" xr:uid="{488ADE6F-105C-4180-A170-1AB82E3369E8}"/>
  </hyperlinks>
  <pageMargins left="3.937007874015748E-2" right="0.23622047244094491" top="0.59055118110236227" bottom="0.19685039370078741" header="0.31496062992125984" footer="0.31496062992125984"/>
  <pageSetup paperSize="9" scale="53" orientation="landscape" horizontalDpi="300" verticalDpi="30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228DC-82BC-4312-B115-2B9E5F8443C4}">
  <dimension ref="K2:K3"/>
  <sheetViews>
    <sheetView showGridLines="0" showRowColHeaders="0" workbookViewId="0"/>
  </sheetViews>
  <sheetFormatPr defaultColWidth="8.81640625" defaultRowHeight="13"/>
  <cols>
    <col min="11" max="11" width="25.1796875" customWidth="1"/>
  </cols>
  <sheetData>
    <row r="2" spans="11:11" ht="16.5">
      <c r="K2" s="30" t="s">
        <v>471</v>
      </c>
    </row>
    <row r="3" spans="11:11">
      <c r="K3" s="30" t="s">
        <v>514</v>
      </c>
    </row>
  </sheetData>
  <sheetProtection algorithmName="SHA-512" hashValue="pEe7/Y4oVtua+3u/2cMLH6Ss1hAdVj23eY6RUcKsaJVncCtFL7OdS9Js0NCi2Jv1iJu9Zi9vMLEFMWHwN2+9zA==" saltValue="iBUG6q+FzrVQAN4zyUAU7Q==" spinCount="100000" sheet="1" objects="1" scenarios="1"/>
  <phoneticPr fontId="1"/>
  <hyperlinks>
    <hyperlink ref="K2" location="CF表!A1" display="キャッシュフロー表に戻る🔙" xr:uid="{F929C805-364F-42DB-8626-AA029AB27803}"/>
    <hyperlink ref="K3" location="あなたの企業年金!A1" display="あなたの企業年金へ☞" xr:uid="{353F4B93-AF95-4816-9215-54472D7F8781}"/>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4D11D-3A5D-48B1-A5DF-61F30EE87056}">
  <dimension ref="A1:G7"/>
  <sheetViews>
    <sheetView workbookViewId="0">
      <selection activeCell="G19" sqref="G19:G20"/>
    </sheetView>
  </sheetViews>
  <sheetFormatPr defaultColWidth="8.81640625" defaultRowHeight="13"/>
  <sheetData>
    <row r="1" spans="1:7" ht="6.5" customHeight="1"/>
    <row r="2" spans="1:7" ht="16.5">
      <c r="G2" s="30" t="s">
        <v>229</v>
      </c>
    </row>
    <row r="3" spans="1:7" ht="4.5" customHeight="1"/>
    <row r="5" spans="1:7" ht="23.5" customHeight="1">
      <c r="A5" s="471" t="s">
        <v>236</v>
      </c>
      <c r="B5" s="471"/>
      <c r="C5" s="471"/>
      <c r="D5" s="471"/>
      <c r="E5" s="471"/>
      <c r="F5" s="471"/>
      <c r="G5" s="471"/>
    </row>
    <row r="6" spans="1:7" ht="23.5" customHeight="1">
      <c r="B6" s="472" t="s">
        <v>237</v>
      </c>
      <c r="C6" s="472"/>
      <c r="D6" s="472"/>
      <c r="E6" s="472"/>
      <c r="F6" s="472"/>
    </row>
    <row r="7" spans="1:7" ht="23.5" customHeight="1">
      <c r="B7" s="473"/>
      <c r="C7" s="474"/>
      <c r="D7" s="81" t="s">
        <v>238</v>
      </c>
      <c r="E7" s="82"/>
      <c r="F7" s="82"/>
    </row>
  </sheetData>
  <mergeCells count="3">
    <mergeCell ref="A5:G5"/>
    <mergeCell ref="B6:F6"/>
    <mergeCell ref="B7:C7"/>
  </mergeCells>
  <phoneticPr fontId="1"/>
  <hyperlinks>
    <hyperlink ref="G2" location="MoneyPlan表!A25" display="MoneyPlan表に戻る🔙" xr:uid="{35275373-AD7F-462B-B690-149ADD2E6847}"/>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F2B52-AAA7-4B2E-BEE3-4FF07B7D8464}">
  <dimension ref="B3:G21"/>
  <sheetViews>
    <sheetView workbookViewId="0">
      <selection activeCell="G4" sqref="G4"/>
    </sheetView>
  </sheetViews>
  <sheetFormatPr defaultColWidth="8.81640625" defaultRowHeight="13"/>
  <cols>
    <col min="2" max="4" width="12.36328125" customWidth="1"/>
    <col min="5" max="5" width="19.36328125" customWidth="1"/>
    <col min="6" max="6" width="7.1796875" customWidth="1"/>
  </cols>
  <sheetData>
    <row r="3" spans="2:7">
      <c r="B3" t="s">
        <v>170</v>
      </c>
    </row>
    <row r="4" spans="2:7" ht="16.5" customHeight="1">
      <c r="B4" s="476" t="s">
        <v>172</v>
      </c>
      <c r="C4" s="476"/>
      <c r="G4" s="30" t="s">
        <v>214</v>
      </c>
    </row>
    <row r="5" spans="2:7" ht="16.5" customHeight="1">
      <c r="B5" s="475" t="s">
        <v>173</v>
      </c>
      <c r="C5" s="475"/>
      <c r="D5" s="475"/>
      <c r="E5" s="475"/>
    </row>
    <row r="6" spans="2:7" ht="16.5" customHeight="1">
      <c r="B6" s="28" t="s">
        <v>163</v>
      </c>
      <c r="C6" s="49" t="s">
        <v>164</v>
      </c>
      <c r="D6" s="42" t="s">
        <v>165</v>
      </c>
      <c r="E6" s="52" t="s">
        <v>166</v>
      </c>
    </row>
    <row r="7" spans="2:7" ht="16.5" customHeight="1">
      <c r="B7" s="41">
        <v>412.3</v>
      </c>
      <c r="C7" s="50">
        <v>3840.6</v>
      </c>
      <c r="D7" s="41">
        <v>202.6</v>
      </c>
      <c r="E7" s="53">
        <v>124400</v>
      </c>
    </row>
    <row r="8" spans="2:7" ht="16.5" customHeight="1">
      <c r="B8" s="48">
        <v>9.2999999999999999E-2</v>
      </c>
      <c r="C8" s="51">
        <v>0.86199999999999999</v>
      </c>
      <c r="D8" s="48">
        <v>4.4999999999999998E-2</v>
      </c>
      <c r="E8" s="49" t="s">
        <v>167</v>
      </c>
    </row>
    <row r="9" spans="2:7" ht="16.5" customHeight="1">
      <c r="B9" s="476" t="s">
        <v>174</v>
      </c>
      <c r="C9" s="476"/>
    </row>
    <row r="10" spans="2:7" ht="16.5" customHeight="1">
      <c r="B10" s="475" t="s">
        <v>175</v>
      </c>
      <c r="C10" s="475"/>
      <c r="D10" s="475"/>
      <c r="E10" s="475"/>
    </row>
    <row r="11" spans="2:7" ht="16.5" customHeight="1">
      <c r="B11" s="28" t="s">
        <v>163</v>
      </c>
      <c r="C11" s="49" t="s">
        <v>164</v>
      </c>
      <c r="D11" s="42" t="s">
        <v>165</v>
      </c>
      <c r="E11" s="52" t="s">
        <v>166</v>
      </c>
    </row>
    <row r="12" spans="2:7" ht="16.5" customHeight="1">
      <c r="B12" s="41">
        <v>270</v>
      </c>
      <c r="C12" s="50">
        <v>3120.9</v>
      </c>
      <c r="D12" s="41">
        <v>214</v>
      </c>
      <c r="E12" s="53">
        <v>103700</v>
      </c>
    </row>
    <row r="13" spans="2:7" ht="16.5" customHeight="1">
      <c r="B13" s="48">
        <v>7.4999999999999997E-2</v>
      </c>
      <c r="C13" s="51">
        <v>0.86599999999999999</v>
      </c>
      <c r="D13" s="48">
        <v>5.8999999999999997E-2</v>
      </c>
      <c r="E13" s="49" t="s">
        <v>171</v>
      </c>
    </row>
    <row r="14" spans="2:7" ht="16.5" customHeight="1">
      <c r="B14" s="476" t="s">
        <v>176</v>
      </c>
      <c r="C14" s="476"/>
    </row>
    <row r="15" spans="2:7" ht="16.5" customHeight="1">
      <c r="B15" s="475" t="s">
        <v>177</v>
      </c>
      <c r="C15" s="475"/>
      <c r="D15" s="475"/>
      <c r="E15" s="475"/>
    </row>
    <row r="16" spans="2:7" ht="16.5" customHeight="1">
      <c r="B16" s="28" t="s">
        <v>163</v>
      </c>
      <c r="C16" s="49" t="s">
        <v>164</v>
      </c>
      <c r="D16" s="42" t="s">
        <v>165</v>
      </c>
      <c r="E16" s="52" t="s">
        <v>166</v>
      </c>
    </row>
    <row r="17" spans="2:5" ht="16.5" customHeight="1">
      <c r="B17" s="41">
        <v>785.9</v>
      </c>
      <c r="C17" s="50">
        <v>3562.2</v>
      </c>
      <c r="D17" s="41">
        <v>180.3</v>
      </c>
      <c r="E17" s="53">
        <v>123600</v>
      </c>
    </row>
    <row r="18" spans="2:5" ht="16.5" customHeight="1">
      <c r="B18" s="48">
        <v>0.17399999999999999</v>
      </c>
      <c r="C18" s="51">
        <v>0.78700000000000003</v>
      </c>
      <c r="D18" s="48">
        <v>0.04</v>
      </c>
      <c r="E18" s="49" t="s">
        <v>178</v>
      </c>
    </row>
    <row r="20" spans="2:5">
      <c r="B20" t="s">
        <v>168</v>
      </c>
    </row>
    <row r="21" spans="2:5">
      <c r="B21" s="30" t="s">
        <v>169</v>
      </c>
    </row>
  </sheetData>
  <mergeCells count="6">
    <mergeCell ref="B15:E15"/>
    <mergeCell ref="B4:C4"/>
    <mergeCell ref="B5:E5"/>
    <mergeCell ref="B9:C9"/>
    <mergeCell ref="B10:E10"/>
    <mergeCell ref="B14:C14"/>
  </mergeCells>
  <phoneticPr fontId="1"/>
  <hyperlinks>
    <hyperlink ref="B21" r:id="rId1" location="SUB3" xr:uid="{DEB64767-77E5-48B2-A747-13AF410D7194}"/>
    <hyperlink ref="G4" location="ライフイベント表!A1" display="戻る＜＜" xr:uid="{9E21CF5F-C731-4ABA-A269-585DDDDA3C6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ワークシート</vt:lpstr>
      </vt:variant>
      <vt:variant>
        <vt:i4>22</vt:i4>
      </vt:variant>
    </vt:vector>
  </HeadingPairs>
  <TitlesOfParts>
    <vt:vector size="22" baseType="lpstr">
      <vt:lpstr>表紙</vt:lpstr>
      <vt:lpstr>目次</vt:lpstr>
      <vt:lpstr>基本情報</vt:lpstr>
      <vt:lpstr>家計BS</vt:lpstr>
      <vt:lpstr>ライフイベント表</vt:lpstr>
      <vt:lpstr>CF表</vt:lpstr>
      <vt:lpstr>グラフ</vt:lpstr>
      <vt:lpstr>確定拠出年金</vt:lpstr>
      <vt:lpstr>住宅購入</vt:lpstr>
      <vt:lpstr>事前準備</vt:lpstr>
      <vt:lpstr>結婚</vt:lpstr>
      <vt:lpstr>あなたの給与所得</vt:lpstr>
      <vt:lpstr>配偶者の給与所得</vt:lpstr>
      <vt:lpstr>あなたの企業年金</vt:lpstr>
      <vt:lpstr>税引後退職一時</vt:lpstr>
      <vt:lpstr>配偶者の企業年金</vt:lpstr>
      <vt:lpstr>あなたの公的年金</vt:lpstr>
      <vt:lpstr>配偶者の公的年金</vt:lpstr>
      <vt:lpstr>基礎生活費</vt:lpstr>
      <vt:lpstr>教育費</vt:lpstr>
      <vt:lpstr>住居費</vt:lpstr>
      <vt:lpstr>税金など</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 吉田</dc:creator>
  <cp:lastModifiedBy>喜楽 富山</cp:lastModifiedBy>
  <cp:lastPrinted>2021-03-10T06:29:26Z</cp:lastPrinted>
  <dcterms:created xsi:type="dcterms:W3CDTF">2014-11-25T01:39:05Z</dcterms:created>
  <dcterms:modified xsi:type="dcterms:W3CDTF">2026-03-28T22:45:47Z</dcterms:modified>
</cp:coreProperties>
</file>